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Z:\DISK STAROSTA\OBEC\Kostel_Spolek\Dotace venkovní omítky\"/>
    </mc:Choice>
  </mc:AlternateContent>
  <xr:revisionPtr revIDLastSave="0" documentId="8_{8A25E786-55BA-4F2B-A4DC-614CC7EE1772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Rekapitulace stavby" sheetId="1" r:id="rId1"/>
    <sheet name="SO 01 - Oprava fasády" sheetId="2" r:id="rId2"/>
  </sheets>
  <definedNames>
    <definedName name="_xlnm._FilterDatabase" localSheetId="1" hidden="1">'SO 01 - Oprava fasády'!$C$130:$K$389</definedName>
    <definedName name="_xlnm.Print_Titles" localSheetId="0">'Rekapitulace stavby'!$92:$92</definedName>
    <definedName name="_xlnm.Print_Titles" localSheetId="1">'SO 01 - Oprava fasády'!$130:$130</definedName>
    <definedName name="_xlnm.Print_Area" localSheetId="0">'Rekapitulace stavby'!$D$4:$AO$76,'Rekapitulace stavby'!$C$82:$AQ$96</definedName>
    <definedName name="_xlnm.Print_Area" localSheetId="1">'SO 01 - Oprava fasády'!$C$4:$J$76,'SO 01 - Oprava fasády'!$C$82:$J$112,'SO 01 - Oprava fasády'!$C$118:$J$389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95" i="1" s="1"/>
  <c r="J35" i="2"/>
  <c r="AX95" i="1" s="1"/>
  <c r="BI389" i="2"/>
  <c r="BH389" i="2"/>
  <c r="BG389" i="2"/>
  <c r="BF389" i="2"/>
  <c r="T389" i="2"/>
  <c r="T388" i="2" s="1"/>
  <c r="R389" i="2"/>
  <c r="R388" i="2" s="1"/>
  <c r="P389" i="2"/>
  <c r="P388" i="2" s="1"/>
  <c r="BI387" i="2"/>
  <c r="BH387" i="2"/>
  <c r="BG387" i="2"/>
  <c r="BF387" i="2"/>
  <c r="T387" i="2"/>
  <c r="T386" i="2"/>
  <c r="R387" i="2"/>
  <c r="R386" i="2" s="1"/>
  <c r="P387" i="2"/>
  <c r="P386" i="2" s="1"/>
  <c r="BI385" i="2"/>
  <c r="BH385" i="2"/>
  <c r="BG385" i="2"/>
  <c r="BF385" i="2"/>
  <c r="T385" i="2"/>
  <c r="T384" i="2" s="1"/>
  <c r="R385" i="2"/>
  <c r="R384" i="2" s="1"/>
  <c r="P385" i="2"/>
  <c r="P384" i="2" s="1"/>
  <c r="BI383" i="2"/>
  <c r="BH383" i="2"/>
  <c r="BG383" i="2"/>
  <c r="BF383" i="2"/>
  <c r="T383" i="2"/>
  <c r="T382" i="2" s="1"/>
  <c r="R383" i="2"/>
  <c r="R382" i="2"/>
  <c r="P383" i="2"/>
  <c r="P382" i="2" s="1"/>
  <c r="BI369" i="2"/>
  <c r="BH369" i="2"/>
  <c r="BG369" i="2"/>
  <c r="BF369" i="2"/>
  <c r="T369" i="2"/>
  <c r="R369" i="2"/>
  <c r="P369" i="2"/>
  <c r="BI366" i="2"/>
  <c r="BH366" i="2"/>
  <c r="BG366" i="2"/>
  <c r="BF366" i="2"/>
  <c r="T366" i="2"/>
  <c r="R366" i="2"/>
  <c r="P366" i="2"/>
  <c r="BI363" i="2"/>
  <c r="BH363" i="2"/>
  <c r="BG363" i="2"/>
  <c r="BF363" i="2"/>
  <c r="T363" i="2"/>
  <c r="R363" i="2"/>
  <c r="P363" i="2"/>
  <c r="BI351" i="2"/>
  <c r="BH351" i="2"/>
  <c r="BG351" i="2"/>
  <c r="BF351" i="2"/>
  <c r="T351" i="2"/>
  <c r="R351" i="2"/>
  <c r="P351" i="2"/>
  <c r="BI348" i="2"/>
  <c r="BH348" i="2"/>
  <c r="BG348" i="2"/>
  <c r="BF348" i="2"/>
  <c r="T348" i="2"/>
  <c r="R348" i="2"/>
  <c r="P348" i="2"/>
  <c r="BI345" i="2"/>
  <c r="BH345" i="2"/>
  <c r="BG345" i="2"/>
  <c r="BF345" i="2"/>
  <c r="T345" i="2"/>
  <c r="R345" i="2"/>
  <c r="P345" i="2"/>
  <c r="BI335" i="2"/>
  <c r="BH335" i="2"/>
  <c r="BG335" i="2"/>
  <c r="BF335" i="2"/>
  <c r="T335" i="2"/>
  <c r="R335" i="2"/>
  <c r="P335" i="2"/>
  <c r="BI333" i="2"/>
  <c r="BH333" i="2"/>
  <c r="BG333" i="2"/>
  <c r="BF333" i="2"/>
  <c r="T333" i="2"/>
  <c r="R333" i="2"/>
  <c r="P333" i="2"/>
  <c r="BI330" i="2"/>
  <c r="BH330" i="2"/>
  <c r="BG330" i="2"/>
  <c r="BF330" i="2"/>
  <c r="T330" i="2"/>
  <c r="R330" i="2"/>
  <c r="P330" i="2"/>
  <c r="BI327" i="2"/>
  <c r="BH327" i="2"/>
  <c r="BG327" i="2"/>
  <c r="BF327" i="2"/>
  <c r="T327" i="2"/>
  <c r="R327" i="2"/>
  <c r="P327" i="2"/>
  <c r="BI324" i="2"/>
  <c r="BH324" i="2"/>
  <c r="BG324" i="2"/>
  <c r="BF324" i="2"/>
  <c r="T324" i="2"/>
  <c r="R324" i="2"/>
  <c r="P324" i="2"/>
  <c r="BI321" i="2"/>
  <c r="BH321" i="2"/>
  <c r="BG321" i="2"/>
  <c r="BF321" i="2"/>
  <c r="T321" i="2"/>
  <c r="T320" i="2" s="1"/>
  <c r="R321" i="2"/>
  <c r="R320" i="2" s="1"/>
  <c r="P321" i="2"/>
  <c r="P320" i="2" s="1"/>
  <c r="BI319" i="2"/>
  <c r="BH319" i="2"/>
  <c r="BG319" i="2"/>
  <c r="BF319" i="2"/>
  <c r="T319" i="2"/>
  <c r="R319" i="2"/>
  <c r="P319" i="2"/>
  <c r="BI317" i="2"/>
  <c r="BH317" i="2"/>
  <c r="BG317" i="2"/>
  <c r="BF317" i="2"/>
  <c r="T317" i="2"/>
  <c r="R317" i="2"/>
  <c r="P317" i="2"/>
  <c r="BI316" i="2"/>
  <c r="BH316" i="2"/>
  <c r="BG316" i="2"/>
  <c r="BF316" i="2"/>
  <c r="T316" i="2"/>
  <c r="R316" i="2"/>
  <c r="P316" i="2"/>
  <c r="BI315" i="2"/>
  <c r="BH315" i="2"/>
  <c r="BG315" i="2"/>
  <c r="BF315" i="2"/>
  <c r="T315" i="2"/>
  <c r="R315" i="2"/>
  <c r="P315" i="2"/>
  <c r="BI314" i="2"/>
  <c r="BH314" i="2"/>
  <c r="BG314" i="2"/>
  <c r="BF314" i="2"/>
  <c r="T314" i="2"/>
  <c r="R314" i="2"/>
  <c r="P314" i="2"/>
  <c r="BI310" i="2"/>
  <c r="BH310" i="2"/>
  <c r="BG310" i="2"/>
  <c r="BF310" i="2"/>
  <c r="T310" i="2"/>
  <c r="R310" i="2"/>
  <c r="P310" i="2"/>
  <c r="BI307" i="2"/>
  <c r="BH307" i="2"/>
  <c r="BG307" i="2"/>
  <c r="BF307" i="2"/>
  <c r="T307" i="2"/>
  <c r="R307" i="2"/>
  <c r="P307" i="2"/>
  <c r="BI304" i="2"/>
  <c r="BH304" i="2"/>
  <c r="BG304" i="2"/>
  <c r="BF304" i="2"/>
  <c r="T304" i="2"/>
  <c r="R304" i="2"/>
  <c r="P304" i="2"/>
  <c r="BI294" i="2"/>
  <c r="BH294" i="2"/>
  <c r="BG294" i="2"/>
  <c r="BF294" i="2"/>
  <c r="T294" i="2"/>
  <c r="R294" i="2"/>
  <c r="P294" i="2"/>
  <c r="BI283" i="2"/>
  <c r="BH283" i="2"/>
  <c r="BG283" i="2"/>
  <c r="BF283" i="2"/>
  <c r="T283" i="2"/>
  <c r="R283" i="2"/>
  <c r="P283" i="2"/>
  <c r="BI273" i="2"/>
  <c r="BH273" i="2"/>
  <c r="BG273" i="2"/>
  <c r="BF273" i="2"/>
  <c r="T273" i="2"/>
  <c r="R273" i="2"/>
  <c r="P273" i="2"/>
  <c r="BI263" i="2"/>
  <c r="BH263" i="2"/>
  <c r="BG263" i="2"/>
  <c r="BF263" i="2"/>
  <c r="T263" i="2"/>
  <c r="R263" i="2"/>
  <c r="P263" i="2"/>
  <c r="BI252" i="2"/>
  <c r="BH252" i="2"/>
  <c r="BG252" i="2"/>
  <c r="BF252" i="2"/>
  <c r="T252" i="2"/>
  <c r="R252" i="2"/>
  <c r="P252" i="2"/>
  <c r="BI242" i="2"/>
  <c r="BH242" i="2"/>
  <c r="BG242" i="2"/>
  <c r="BF242" i="2"/>
  <c r="T242" i="2"/>
  <c r="R242" i="2"/>
  <c r="P242" i="2"/>
  <c r="BI238" i="2"/>
  <c r="BH238" i="2"/>
  <c r="BG238" i="2"/>
  <c r="BF238" i="2"/>
  <c r="T238" i="2"/>
  <c r="R238" i="2"/>
  <c r="P238" i="2"/>
  <c r="BI212" i="2"/>
  <c r="BH212" i="2"/>
  <c r="BG212" i="2"/>
  <c r="BF212" i="2"/>
  <c r="T212" i="2"/>
  <c r="R212" i="2"/>
  <c r="P212" i="2"/>
  <c r="BI209" i="2"/>
  <c r="BH209" i="2"/>
  <c r="BG209" i="2"/>
  <c r="BF209" i="2"/>
  <c r="T209" i="2"/>
  <c r="R209" i="2"/>
  <c r="P209" i="2"/>
  <c r="BI206" i="2"/>
  <c r="BH206" i="2"/>
  <c r="BG206" i="2"/>
  <c r="BF206" i="2"/>
  <c r="T206" i="2"/>
  <c r="R206" i="2"/>
  <c r="P206" i="2"/>
  <c r="BI203" i="2"/>
  <c r="BH203" i="2"/>
  <c r="BG203" i="2"/>
  <c r="BF203" i="2"/>
  <c r="T203" i="2"/>
  <c r="R203" i="2"/>
  <c r="P203" i="2"/>
  <c r="BI200" i="2"/>
  <c r="BH200" i="2"/>
  <c r="BG200" i="2"/>
  <c r="BF200" i="2"/>
  <c r="T200" i="2"/>
  <c r="R200" i="2"/>
  <c r="P200" i="2"/>
  <c r="BI197" i="2"/>
  <c r="BH197" i="2"/>
  <c r="BG197" i="2"/>
  <c r="BF197" i="2"/>
  <c r="T197" i="2"/>
  <c r="R197" i="2"/>
  <c r="P197" i="2"/>
  <c r="BI194" i="2"/>
  <c r="BH194" i="2"/>
  <c r="BG194" i="2"/>
  <c r="BF194" i="2"/>
  <c r="T194" i="2"/>
  <c r="R194" i="2"/>
  <c r="P194" i="2"/>
  <c r="BI191" i="2"/>
  <c r="BH191" i="2"/>
  <c r="BG191" i="2"/>
  <c r="BF191" i="2"/>
  <c r="T191" i="2"/>
  <c r="R191" i="2"/>
  <c r="P191" i="2"/>
  <c r="BI188" i="2"/>
  <c r="BH188" i="2"/>
  <c r="BG188" i="2"/>
  <c r="BF188" i="2"/>
  <c r="T188" i="2"/>
  <c r="R188" i="2"/>
  <c r="P188" i="2"/>
  <c r="BI185" i="2"/>
  <c r="BH185" i="2"/>
  <c r="BG185" i="2"/>
  <c r="BF185" i="2"/>
  <c r="T185" i="2"/>
  <c r="R185" i="2"/>
  <c r="P185" i="2"/>
  <c r="BI182" i="2"/>
  <c r="BH182" i="2"/>
  <c r="BG182" i="2"/>
  <c r="BF182" i="2"/>
  <c r="T182" i="2"/>
  <c r="R182" i="2"/>
  <c r="P182" i="2"/>
  <c r="BI179" i="2"/>
  <c r="BH179" i="2"/>
  <c r="BG179" i="2"/>
  <c r="BF179" i="2"/>
  <c r="T179" i="2"/>
  <c r="R179" i="2"/>
  <c r="P179" i="2"/>
  <c r="BI176" i="2"/>
  <c r="BH176" i="2"/>
  <c r="BG176" i="2"/>
  <c r="BF176" i="2"/>
  <c r="T176" i="2"/>
  <c r="R176" i="2"/>
  <c r="P176" i="2"/>
  <c r="BI175" i="2"/>
  <c r="BH175" i="2"/>
  <c r="BG175" i="2"/>
  <c r="BF175" i="2"/>
  <c r="T175" i="2"/>
  <c r="R175" i="2"/>
  <c r="P175" i="2"/>
  <c r="BI172" i="2"/>
  <c r="BH172" i="2"/>
  <c r="BG172" i="2"/>
  <c r="BF172" i="2"/>
  <c r="T172" i="2"/>
  <c r="R172" i="2"/>
  <c r="P172" i="2"/>
  <c r="BI169" i="2"/>
  <c r="BH169" i="2"/>
  <c r="BG169" i="2"/>
  <c r="BF169" i="2"/>
  <c r="T169" i="2"/>
  <c r="R169" i="2"/>
  <c r="P169" i="2"/>
  <c r="BI166" i="2"/>
  <c r="BH166" i="2"/>
  <c r="BG166" i="2"/>
  <c r="BF166" i="2"/>
  <c r="T166" i="2"/>
  <c r="R166" i="2"/>
  <c r="P166" i="2"/>
  <c r="BI163" i="2"/>
  <c r="BH163" i="2"/>
  <c r="BG163" i="2"/>
  <c r="BF163" i="2"/>
  <c r="T163" i="2"/>
  <c r="R163" i="2"/>
  <c r="P163" i="2"/>
  <c r="BI159" i="2"/>
  <c r="BH159" i="2"/>
  <c r="BG159" i="2"/>
  <c r="BF159" i="2"/>
  <c r="T159" i="2"/>
  <c r="R159" i="2"/>
  <c r="P159" i="2"/>
  <c r="BI156" i="2"/>
  <c r="BH156" i="2"/>
  <c r="BG156" i="2"/>
  <c r="BF156" i="2"/>
  <c r="T156" i="2"/>
  <c r="R156" i="2"/>
  <c r="P156" i="2"/>
  <c r="BI153" i="2"/>
  <c r="BH153" i="2"/>
  <c r="BG153" i="2"/>
  <c r="BF153" i="2"/>
  <c r="T153" i="2"/>
  <c r="R153" i="2"/>
  <c r="P153" i="2"/>
  <c r="BI149" i="2"/>
  <c r="BH149" i="2"/>
  <c r="BG149" i="2"/>
  <c r="BF149" i="2"/>
  <c r="T149" i="2"/>
  <c r="R149" i="2"/>
  <c r="P149" i="2"/>
  <c r="BI146" i="2"/>
  <c r="BH146" i="2"/>
  <c r="BG146" i="2"/>
  <c r="BF146" i="2"/>
  <c r="T146" i="2"/>
  <c r="R146" i="2"/>
  <c r="P146" i="2"/>
  <c r="BI143" i="2"/>
  <c r="BH143" i="2"/>
  <c r="BG143" i="2"/>
  <c r="BF143" i="2"/>
  <c r="T143" i="2"/>
  <c r="R143" i="2"/>
  <c r="P143" i="2"/>
  <c r="BI140" i="2"/>
  <c r="BH140" i="2"/>
  <c r="BG140" i="2"/>
  <c r="BF140" i="2"/>
  <c r="T140" i="2"/>
  <c r="R140" i="2"/>
  <c r="P140" i="2"/>
  <c r="BI137" i="2"/>
  <c r="BH137" i="2"/>
  <c r="BG137" i="2"/>
  <c r="BF137" i="2"/>
  <c r="T137" i="2"/>
  <c r="R137" i="2"/>
  <c r="P137" i="2"/>
  <c r="BI134" i="2"/>
  <c r="BH134" i="2"/>
  <c r="BG134" i="2"/>
  <c r="BF134" i="2"/>
  <c r="T134" i="2"/>
  <c r="R134" i="2"/>
  <c r="P134" i="2"/>
  <c r="J127" i="2"/>
  <c r="F125" i="2"/>
  <c r="E123" i="2"/>
  <c r="J91" i="2"/>
  <c r="F89" i="2"/>
  <c r="E87" i="2"/>
  <c r="J24" i="2"/>
  <c r="E24" i="2"/>
  <c r="J92" i="2" s="1"/>
  <c r="J23" i="2"/>
  <c r="J18" i="2"/>
  <c r="E18" i="2"/>
  <c r="F128" i="2"/>
  <c r="J17" i="2"/>
  <c r="J15" i="2"/>
  <c r="E15" i="2"/>
  <c r="F127" i="2" s="1"/>
  <c r="J14" i="2"/>
  <c r="J12" i="2"/>
  <c r="J125" i="2" s="1"/>
  <c r="E7" i="2"/>
  <c r="E121" i="2" s="1"/>
  <c r="L90" i="1"/>
  <c r="AM90" i="1"/>
  <c r="AM89" i="1"/>
  <c r="L89" i="1"/>
  <c r="AM87" i="1"/>
  <c r="L87" i="1"/>
  <c r="L85" i="1"/>
  <c r="L84" i="1"/>
  <c r="BK351" i="2"/>
  <c r="BK345" i="2"/>
  <c r="BK314" i="2"/>
  <c r="BK242" i="2"/>
  <c r="BK185" i="2"/>
  <c r="BK166" i="2"/>
  <c r="BK137" i="2"/>
  <c r="BK385" i="2"/>
  <c r="BK209" i="2"/>
  <c r="BK191" i="2"/>
  <c r="BK176" i="2"/>
  <c r="BK146" i="2"/>
  <c r="BK319" i="2"/>
  <c r="BK252" i="2"/>
  <c r="BK182" i="2"/>
  <c r="BK169" i="2"/>
  <c r="BK366" i="2"/>
  <c r="BK389" i="2"/>
  <c r="BK333" i="2"/>
  <c r="BK315" i="2"/>
  <c r="BK304" i="2"/>
  <c r="BK212" i="2"/>
  <c r="BK194" i="2"/>
  <c r="BK175" i="2"/>
  <c r="BK159" i="2"/>
  <c r="BK134" i="2"/>
  <c r="BK197" i="2"/>
  <c r="BK156" i="2"/>
  <c r="BK317" i="2"/>
  <c r="BK307" i="2"/>
  <c r="BK172" i="2"/>
  <c r="BK143" i="2"/>
  <c r="BK330" i="2"/>
  <c r="BK324" i="2"/>
  <c r="BK200" i="2"/>
  <c r="AS94" i="1"/>
  <c r="BK383" i="2"/>
  <c r="BK263" i="2"/>
  <c r="BK203" i="2"/>
  <c r="BK369" i="2"/>
  <c r="BK316" i="2"/>
  <c r="BK294" i="2"/>
  <c r="BK348" i="2"/>
  <c r="BK335" i="2"/>
  <c r="BK327" i="2"/>
  <c r="BK321" i="2"/>
  <c r="BK283" i="2"/>
  <c r="BK238" i="2"/>
  <c r="BK140" i="2"/>
  <c r="BK387" i="2"/>
  <c r="BK206" i="2"/>
  <c r="BK188" i="2"/>
  <c r="BK153" i="2"/>
  <c r="BK310" i="2"/>
  <c r="BK273" i="2"/>
  <c r="BK179" i="2"/>
  <c r="BK163" i="2"/>
  <c r="BK149" i="2"/>
  <c r="BK363" i="2"/>
  <c r="P381" i="2" l="1"/>
  <c r="R381" i="2"/>
  <c r="T381" i="2"/>
  <c r="T133" i="2"/>
  <c r="R152" i="2"/>
  <c r="R162" i="2"/>
  <c r="P241" i="2"/>
  <c r="P313" i="2"/>
  <c r="T323" i="2"/>
  <c r="BK334" i="2"/>
  <c r="J106" i="2" s="1"/>
  <c r="R133" i="2"/>
  <c r="T152" i="2"/>
  <c r="T162" i="2"/>
  <c r="T241" i="2"/>
  <c r="T313" i="2"/>
  <c r="BK323" i="2"/>
  <c r="P334" i="2"/>
  <c r="P133" i="2"/>
  <c r="P152" i="2"/>
  <c r="P162" i="2"/>
  <c r="R241" i="2"/>
  <c r="R313" i="2"/>
  <c r="R323" i="2"/>
  <c r="R334" i="2"/>
  <c r="BK133" i="2"/>
  <c r="J133" i="2" s="1"/>
  <c r="J98" i="2" s="1"/>
  <c r="BK152" i="2"/>
  <c r="J99" i="2"/>
  <c r="BK162" i="2"/>
  <c r="J100" i="2" s="1"/>
  <c r="BK241" i="2"/>
  <c r="J101" i="2" s="1"/>
  <c r="BK313" i="2"/>
  <c r="J102" i="2" s="1"/>
  <c r="P323" i="2"/>
  <c r="P322" i="2"/>
  <c r="T334" i="2"/>
  <c r="BK384" i="2"/>
  <c r="J109" i="2" s="1"/>
  <c r="BK386" i="2"/>
  <c r="J110" i="2" s="1"/>
  <c r="BK320" i="2"/>
  <c r="J103" i="2" s="1"/>
  <c r="BK382" i="2"/>
  <c r="BK388" i="2"/>
  <c r="J111" i="2" s="1"/>
  <c r="BE363" i="2"/>
  <c r="BE369" i="2"/>
  <c r="BE383" i="2"/>
  <c r="BE389" i="2"/>
  <c r="E85" i="2"/>
  <c r="J128" i="2"/>
  <c r="BE146" i="2"/>
  <c r="BE153" i="2"/>
  <c r="BE159" i="2"/>
  <c r="BE166" i="2"/>
  <c r="BE169" i="2"/>
  <c r="BE176" i="2"/>
  <c r="BE182" i="2"/>
  <c r="BE185" i="2"/>
  <c r="BE200" i="2"/>
  <c r="BE203" i="2"/>
  <c r="BE206" i="2"/>
  <c r="BE238" i="2"/>
  <c r="BE283" i="2"/>
  <c r="BE294" i="2"/>
  <c r="BE304" i="2"/>
  <c r="BE310" i="2"/>
  <c r="BE315" i="2"/>
  <c r="BE317" i="2"/>
  <c r="BE319" i="2"/>
  <c r="BE366" i="2"/>
  <c r="J89" i="2"/>
  <c r="F92" i="2"/>
  <c r="BE140" i="2"/>
  <c r="BE143" i="2"/>
  <c r="BE149" i="2"/>
  <c r="BE175" i="2"/>
  <c r="BE191" i="2"/>
  <c r="BE194" i="2"/>
  <c r="BE273" i="2"/>
  <c r="F91" i="2"/>
  <c r="BE134" i="2"/>
  <c r="BE137" i="2"/>
  <c r="BE156" i="2"/>
  <c r="BE163" i="2"/>
  <c r="BE172" i="2"/>
  <c r="BE179" i="2"/>
  <c r="BE188" i="2"/>
  <c r="BE197" i="2"/>
  <c r="BE209" i="2"/>
  <c r="BE212" i="2"/>
  <c r="BE242" i="2"/>
  <c r="BE252" i="2"/>
  <c r="BE263" i="2"/>
  <c r="BE307" i="2"/>
  <c r="BE314" i="2"/>
  <c r="BE316" i="2"/>
  <c r="BE321" i="2"/>
  <c r="BE324" i="2"/>
  <c r="BE327" i="2"/>
  <c r="BE330" i="2"/>
  <c r="BE333" i="2"/>
  <c r="BE335" i="2"/>
  <c r="BE345" i="2"/>
  <c r="BE348" i="2"/>
  <c r="BE351" i="2"/>
  <c r="BE385" i="2"/>
  <c r="BE387" i="2"/>
  <c r="F36" i="2"/>
  <c r="BC95" i="1" s="1"/>
  <c r="BC94" i="1" s="1"/>
  <c r="W32" i="1" s="1"/>
  <c r="F37" i="2"/>
  <c r="BD95" i="1" s="1"/>
  <c r="BD94" i="1" s="1"/>
  <c r="W33" i="1" s="1"/>
  <c r="F34" i="2"/>
  <c r="BA95" i="1" s="1"/>
  <c r="BA94" i="1" s="1"/>
  <c r="W30" i="1" s="1"/>
  <c r="J34" i="2"/>
  <c r="AW95" i="1" s="1"/>
  <c r="F35" i="2"/>
  <c r="BB95" i="1" s="1"/>
  <c r="BB94" i="1" s="1"/>
  <c r="W31" i="1" s="1"/>
  <c r="BK322" i="2" l="1"/>
  <c r="J104" i="2" s="1"/>
  <c r="BK381" i="2"/>
  <c r="J107" i="2" s="1"/>
  <c r="P132" i="2"/>
  <c r="P131" i="2" s="1"/>
  <c r="AU95" i="1" s="1"/>
  <c r="AU94" i="1" s="1"/>
  <c r="R322" i="2"/>
  <c r="R132" i="2"/>
  <c r="T322" i="2"/>
  <c r="T132" i="2"/>
  <c r="T131" i="2" s="1"/>
  <c r="J105" i="2"/>
  <c r="J108" i="2"/>
  <c r="BK132" i="2"/>
  <c r="J132" i="2" s="1"/>
  <c r="J97" i="2" s="1"/>
  <c r="J33" i="2"/>
  <c r="AV95" i="1" s="1"/>
  <c r="AT95" i="1" s="1"/>
  <c r="AW94" i="1"/>
  <c r="AK30" i="1" s="1"/>
  <c r="AX94" i="1"/>
  <c r="AY94" i="1"/>
  <c r="F33" i="2"/>
  <c r="AZ95" i="1" s="1"/>
  <c r="AZ94" i="1" s="1"/>
  <c r="W29" i="1" s="1"/>
  <c r="R131" i="2" l="1"/>
  <c r="BK131" i="2"/>
  <c r="J131" i="2" s="1"/>
  <c r="J96" i="2" s="1"/>
  <c r="AV94" i="1"/>
  <c r="AK29" i="1" s="1"/>
  <c r="J30" i="2" l="1"/>
  <c r="AG95" i="1" s="1"/>
  <c r="AG94" i="1" s="1"/>
  <c r="AT94" i="1"/>
  <c r="AN94" i="1" l="1"/>
  <c r="AK26" i="1"/>
  <c r="AK35" i="1" s="1"/>
  <c r="J39" i="2"/>
  <c r="AN95" i="1"/>
</calcChain>
</file>

<file path=xl/sharedStrings.xml><?xml version="1.0" encoding="utf-8"?>
<sst xmlns="http://schemas.openxmlformats.org/spreadsheetml/2006/main" count="2841" uniqueCount="450">
  <si>
    <t>Export Komplet</t>
  </si>
  <si>
    <t/>
  </si>
  <si>
    <t>2.0</t>
  </si>
  <si>
    <t>False</t>
  </si>
  <si>
    <t>{4aff2f8b-0715-4afe-b76d-7cbc2498f93f}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</si>
  <si>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</si>
  <si>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</si>
  <si>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</si>
  <si>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</si>
  <si>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</si>
  <si>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</si>
  <si>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0,001</t>
  </si>
  <si>
    <t>Kód:</t>
  </si>
  <si>
    <t>IP2023/005</t>
  </si>
  <si>
    <t>Stavba:</t>
  </si>
  <si>
    <t>Revitalizace a obnova kostela Nanebevzetí P. Marie ve Starkoči u Bílého Podolí</t>
  </si>
  <si>
    <t>KSO:</t>
  </si>
  <si>
    <t>CC-CZ:</t>
  </si>
  <si>
    <t>Místo:</t>
  </si>
  <si>
    <t>Starkoč u Bílého Podolí</t>
  </si>
  <si>
    <t>Datum:</t>
  </si>
  <si>
    <t>Zadavatel:</t>
  </si>
  <si>
    <t>IČ:</t>
  </si>
  <si>
    <t xml:space="preserve"> </t>
  </si>
  <si>
    <t>DIČ:</t>
  </si>
  <si>
    <t>Zhotovitel:</t>
  </si>
  <si>
    <t>Projektant:</t>
  </si>
  <si>
    <t>64941442</t>
  </si>
  <si>
    <t>A.D.O. Praha s.r.o.</t>
  </si>
  <si>
    <t>CZ64941442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</si>
  <si>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</si>
  <si>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</si>
  <si>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</si>
  <si>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</si>
  <si>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</si>
  <si>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</si>
  <si>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</si>
  <si>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</si>
  <si>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</si>
  <si>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</si>
  <si>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</si>
  <si>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</si>
  <si>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</si>
  <si>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</si>
  <si>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</si>
  <si>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</si>
  <si>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</si>
  <si>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</si>
  <si>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</si>
  <si>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</si>
  <si>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</si>
  <si>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</si>
  <si>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</si>
  <si>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</si>
  <si>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</si>
  <si>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</si>
  <si>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</si>
  <si>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</si>
  <si>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</si>
  <si>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</si>
  <si>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</si>
  <si>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</si>
  <si>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</si>
  <si>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</si>
  <si>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</si>
  <si>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</si>
  <si>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</si>
  <si>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</si>
  <si>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</si>
  <si>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</si>
  <si>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</si>
  <si>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</si>
  <si>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</si>
  <si>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</si>
  <si>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</si>
  <si>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</si>
  <si>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</si>
  <si>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</si>
  <si>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</si>
  <si>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Oprava fasády</t>
  </si>
  <si>
    <t>STA</t>
  </si>
  <si>
    <t>1</t>
  </si>
  <si>
    <t>{c3b7f5cf-37e6-44c0-8295-66f8bcc35f48}</t>
  </si>
  <si>
    <t>2</t>
  </si>
  <si>
    <t>KRYCÍ LIST SOUPISU PRACÍ</t>
  </si>
  <si>
    <t>Objekt:</t>
  </si>
  <si>
    <t>SO 01 - Oprava fasády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</si>
  <si>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</si>
  <si>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</si>
  <si>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</si>
  <si>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</si>
  <si>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</si>
  <si>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</si>
  <si>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</si>
  <si>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</si>
  <si>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</si>
  <si>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</si>
  <si>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</si>
  <si>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</si>
  <si>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</si>
  <si>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764 - Konstrukce klempířské</t>
  </si>
  <si>
    <t xml:space="preserve">    783 - Dokončovací práce - nátěry</t>
  </si>
  <si>
    <t>VRN - Vedlejší rozpočtové náklady</t>
  </si>
  <si>
    <t xml:space="preserve">    VRN3 - Zařízení staveniště</t>
  </si>
  <si>
    <t xml:space="preserve">    VRN4 - Inženýrská činnost</t>
  </si>
  <si>
    <t xml:space="preserve">    VRN6 - Územní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</si>
  <si>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</si>
  <si>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</si>
  <si>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</si>
  <si>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</si>
  <si>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</si>
  <si>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</si>
  <si>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</si>
  <si>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</si>
  <si>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</si>
  <si>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</si>
  <si>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</si>
  <si>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</si>
  <si>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</si>
  <si>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</si>
  <si>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</si>
  <si>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</si>
  <si>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</si>
  <si>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</si>
  <si>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132251102</t>
  </si>
  <si>
    <t>Hloubení rýh nezapažených š do 800 mm v hornině třídy těžitelnosti I skupiny 3 objem do 50 m3 strojně</t>
  </si>
  <si>
    <t>m3</t>
  </si>
  <si>
    <t>4</t>
  </si>
  <si>
    <t>1024598357</t>
  </si>
  <si>
    <t>VV</t>
  </si>
  <si>
    <t>16,00</t>
  </si>
  <si>
    <t>Součet</t>
  </si>
  <si>
    <t>162251102</t>
  </si>
  <si>
    <t>Vodorovné přemístění přes 20 do 50 m výkopku/sypaniny z horniny třídy těžitelnosti I skupiny 1 až 3</t>
  </si>
  <si>
    <t>-1376688935</t>
  </si>
  <si>
    <t>3</t>
  </si>
  <si>
    <t>162751113</t>
  </si>
  <si>
    <t>Vodorovné přemístění přes 5 000 do 6000 m výkopku/sypaniny z horniny třídy těžitelnosti I skupiny 1 až 3</t>
  </si>
  <si>
    <t>1566423744</t>
  </si>
  <si>
    <t>16,00-3,00</t>
  </si>
  <si>
    <t>167151101</t>
  </si>
  <si>
    <t>Nakládání výkopku z hornin třídy těžitelnosti I skupiny 1 až 3 do 100 m3</t>
  </si>
  <si>
    <t>1321505984</t>
  </si>
  <si>
    <t>5</t>
  </si>
  <si>
    <t>171201231</t>
  </si>
  <si>
    <t>Poplatek za uložení zeminy a kamení na recyklační skládce (skládkovné) kód odpadu 17 05 04</t>
  </si>
  <si>
    <t>t</t>
  </si>
  <si>
    <t>-1156133273</t>
  </si>
  <si>
    <t>13,00*1,60</t>
  </si>
  <si>
    <t>6</t>
  </si>
  <si>
    <t>174151101</t>
  </si>
  <si>
    <t>Zásyp jam, šachet rýh nebo kolem objektů sypaninou se zhutněním</t>
  </si>
  <si>
    <t>-1681336897</t>
  </si>
  <si>
    <t>3,00</t>
  </si>
  <si>
    <t>Komunikace pozemní</t>
  </si>
  <si>
    <t>7</t>
  </si>
  <si>
    <t>594611113</t>
  </si>
  <si>
    <t>Kladení dlažby z lomového kamene tl do 250 mm s provedením lože ze štěrkopísku</t>
  </si>
  <si>
    <t>m2</t>
  </si>
  <si>
    <t>817680713</t>
  </si>
  <si>
    <t>57,50*0,60</t>
  </si>
  <si>
    <t>8</t>
  </si>
  <si>
    <t>M</t>
  </si>
  <si>
    <t>58381086</t>
  </si>
  <si>
    <t>kámen lomový upravený štípaný (80, 40, 20 cm) pískovec</t>
  </si>
  <si>
    <t>487013693</t>
  </si>
  <si>
    <t>34,50*0,20*2,20</t>
  </si>
  <si>
    <t>9</t>
  </si>
  <si>
    <t>599432111</t>
  </si>
  <si>
    <t>Vyplnění spár dlažby z lomového kamene drobným kamenivem</t>
  </si>
  <si>
    <t>-1755099117</t>
  </si>
  <si>
    <t>Úpravy povrchů, podlahy a osazování výplní</t>
  </si>
  <si>
    <t>10</t>
  </si>
  <si>
    <t>622130001.X</t>
  </si>
  <si>
    <t>Korunní římsa - nová - vyzdění z kamene a cihel - rozměr viz detaily v PD</t>
  </si>
  <si>
    <t>m</t>
  </si>
  <si>
    <t>1351712580</t>
  </si>
  <si>
    <t>17,50</t>
  </si>
  <si>
    <t>11</t>
  </si>
  <si>
    <t>622130002.X</t>
  </si>
  <si>
    <t>Korunní římsa - vysrpavení - doplnění zdiva z kamene a cihel - rozměr viz detaily v PD</t>
  </si>
  <si>
    <t>24986519</t>
  </si>
  <si>
    <t>50,50</t>
  </si>
  <si>
    <t>12</t>
  </si>
  <si>
    <t>622130012.X</t>
  </si>
  <si>
    <t>Okapní římsa - vysrpavení - doplnění zdiva z kamene a cihel - rozměr viz detaily v PD</t>
  </si>
  <si>
    <t>784733404</t>
  </si>
  <si>
    <t>29,40+11,50</t>
  </si>
  <si>
    <t>13</t>
  </si>
  <si>
    <t>622130021.X</t>
  </si>
  <si>
    <t>Naddveřní římsa - nová - vyzdění z kamene - rozměr viz detaily v PD</t>
  </si>
  <si>
    <t>1867540490</t>
  </si>
  <si>
    <t>2,90</t>
  </si>
  <si>
    <t>14</t>
  </si>
  <si>
    <t>622130031.X</t>
  </si>
  <si>
    <t>Kamenná šambrána vstupu - nová - vyzdění z kamene - rozměr viz detaily v PD</t>
  </si>
  <si>
    <t>2085407676</t>
  </si>
  <si>
    <t>622199721.X</t>
  </si>
  <si>
    <t>Vyspravení trhlin - vyčištění, proškrábání, výplň maltou a štěpy z kamene</t>
  </si>
  <si>
    <t>-1817150168</t>
  </si>
  <si>
    <t>90,00</t>
  </si>
  <si>
    <t>16</t>
  </si>
  <si>
    <t>622131100</t>
  </si>
  <si>
    <t>Vápenný postřik vnějších stěn nanášený celoplošně ručně</t>
  </si>
  <si>
    <t>-1150756985</t>
  </si>
  <si>
    <t>60,90</t>
  </si>
  <si>
    <t>17</t>
  </si>
  <si>
    <t>622199722.X</t>
  </si>
  <si>
    <t>D+M helikálních výztuží - 250 + 2x70, průměr 6 - viz detaily v PD</t>
  </si>
  <si>
    <t>kus</t>
  </si>
  <si>
    <t>1911723396</t>
  </si>
  <si>
    <t>290,00</t>
  </si>
  <si>
    <t>18</t>
  </si>
  <si>
    <t>622199921.X</t>
  </si>
  <si>
    <t>Frézování podélných drážek ve zdivu pro helikální výztuž, délka 25 až 30 cm, hloubka 5 cm á 30 cm po spáře - viz detaily v PD</t>
  </si>
  <si>
    <t>-543006930</t>
  </si>
  <si>
    <t>19</t>
  </si>
  <si>
    <t>622199922.X</t>
  </si>
  <si>
    <t>Vrtání děr průměr 8 mm, hloubky 5 cm pro kotvení helikální výztuže - viz detaily v PD</t>
  </si>
  <si>
    <t>1278337826</t>
  </si>
  <si>
    <t>580,00</t>
  </si>
  <si>
    <t>20</t>
  </si>
  <si>
    <t>622199923.X</t>
  </si>
  <si>
    <t>D+M nový pískovcový parapet okna(poprsník) 300x350 mm - viz detaily v PD</t>
  </si>
  <si>
    <t>-725777556</t>
  </si>
  <si>
    <t>622199924.X</t>
  </si>
  <si>
    <t>D+M nový pískovcový parapet okna, dl. 2100 mm - věž kostela - viz detaily v PD</t>
  </si>
  <si>
    <t>763346458</t>
  </si>
  <si>
    <t>4,00</t>
  </si>
  <si>
    <t>22</t>
  </si>
  <si>
    <t>622311121</t>
  </si>
  <si>
    <t>Vápenná omítka hladká jednovrstvá vnějších stěn nanášená ručně</t>
  </si>
  <si>
    <t>270742597</t>
  </si>
  <si>
    <t>23</t>
  </si>
  <si>
    <t>622311199.X</t>
  </si>
  <si>
    <t>Vápenná omítka hladká jednovrstvá vnějších stěn nanášená ručně - Baumit Bayosan - složitost 1</t>
  </si>
  <si>
    <t>-2084864151</t>
  </si>
  <si>
    <t>262,70+258,50+104,80+21,80</t>
  </si>
  <si>
    <t>24</t>
  </si>
  <si>
    <t>622311299.X</t>
  </si>
  <si>
    <t>Vápenná omítka hladká dvouvrstvá vnějších stěn nanášená ručně - Baumit Bayosan - složitost 2</t>
  </si>
  <si>
    <t>1819676735</t>
  </si>
  <si>
    <t>1,50+28,50+16,60+6,50</t>
  </si>
  <si>
    <t>25</t>
  </si>
  <si>
    <t>622311399.X</t>
  </si>
  <si>
    <t>Vápenná omítka hladká dvouvrstvá vnějších stěn nanášená ručně - Baumit Bayosan - složitost 3</t>
  </si>
  <si>
    <t>794399521</t>
  </si>
  <si>
    <t>47,20+71,30+18,40+12,60+11,30+4,40</t>
  </si>
  <si>
    <t>26</t>
  </si>
  <si>
    <t>622311399</t>
  </si>
  <si>
    <t>Vyspádování stávajících pískovcových parapetů cementopískovcovou maltou od rámů oken</t>
  </si>
  <si>
    <t>-966505535</t>
  </si>
  <si>
    <t>5,00</t>
  </si>
  <si>
    <t>27</t>
  </si>
  <si>
    <t>629991011</t>
  </si>
  <si>
    <t>Zakrytí výplní otvorů a svislých ploch fólií přilepenou lepící páskou</t>
  </si>
  <si>
    <t>961421470</t>
  </si>
  <si>
    <t>1,48*2,65</t>
  </si>
  <si>
    <t>1,82*2,70</t>
  </si>
  <si>
    <t>1,835*2,70</t>
  </si>
  <si>
    <t>0,90*2,00</t>
  </si>
  <si>
    <t>1,48*2,60</t>
  </si>
  <si>
    <t>1,84*2,70</t>
  </si>
  <si>
    <t>1,795*2,93</t>
  </si>
  <si>
    <t>1,81*2,89</t>
  </si>
  <si>
    <t>1,80*2,70</t>
  </si>
  <si>
    <t>1,875*2,70</t>
  </si>
  <si>
    <t>0,60*0,60</t>
  </si>
  <si>
    <t>0,60*2,00</t>
  </si>
  <si>
    <t>2,775*3,70</t>
  </si>
  <si>
    <t>1,48*2,08</t>
  </si>
  <si>
    <t>28</t>
  </si>
  <si>
    <t>629995101</t>
  </si>
  <si>
    <t>Očištění vnějších ploch tlakovou vodou</t>
  </si>
  <si>
    <t>272948640</t>
  </si>
  <si>
    <t>326,90+285,30+131,60+25,40+47,20+71,30+20,50+28,50+16,60+6,50+1,50+12,60+11,30+4,40+3,50+60,90</t>
  </si>
  <si>
    <t>Ostatní konstrukce a práce, bourání</t>
  </si>
  <si>
    <t>29</t>
  </si>
  <si>
    <t>941111122</t>
  </si>
  <si>
    <t>Montáž lešení řadového trubkového lehkého s podlahami zatížení do 200 kg/m2 š od 0,9 do 1,2 m v přes 10 do 25 m</t>
  </si>
  <si>
    <t>1370497325</t>
  </si>
  <si>
    <t>32,00*10,00</t>
  </si>
  <si>
    <t>15,00*10,00</t>
  </si>
  <si>
    <t>7,00*10,00</t>
  </si>
  <si>
    <t>30</t>
  </si>
  <si>
    <t>941111222</t>
  </si>
  <si>
    <t>Příplatek k lešení řadovému trubkovému lehkému s podlahami š 1,2 m v 25 m za první a ZKD den použití</t>
  </si>
  <si>
    <t>-1985246871</t>
  </si>
  <si>
    <t>1220*90 'Přepočtené koeficientem množství</t>
  </si>
  <si>
    <t>31</t>
  </si>
  <si>
    <t>941111821</t>
  </si>
  <si>
    <t>Demontáž lešení řadového trubkového lehkého s podlahami zatížení do 200 kg/m2 š přes 0,9 do 1,2 m v do 10 m</t>
  </si>
  <si>
    <t>1162351666</t>
  </si>
  <si>
    <t>32</t>
  </si>
  <si>
    <t>944511111</t>
  </si>
  <si>
    <t>Montáž ochranné sítě z textilie z umělých vláken</t>
  </si>
  <si>
    <t>-658911637</t>
  </si>
  <si>
    <t>33</t>
  </si>
  <si>
    <t>944511211</t>
  </si>
  <si>
    <t>Příplatek k ochranné síti za první a ZKD den použití</t>
  </si>
  <si>
    <t>1527117627</t>
  </si>
  <si>
    <t>34</t>
  </si>
  <si>
    <t>944511811</t>
  </si>
  <si>
    <t>Demontáž ochranné sítě z textilie z umělých vláken</t>
  </si>
  <si>
    <t>-1657532644</t>
  </si>
  <si>
    <t>35</t>
  </si>
  <si>
    <t>978015391</t>
  </si>
  <si>
    <t>Otlučení (osekání) vnější vápenné nebo vápenocementové omítky stupně členitosti 1 a 2 v rozsahu přes 80 do 100 %</t>
  </si>
  <si>
    <t>-908900477</t>
  </si>
  <si>
    <t>36</t>
  </si>
  <si>
    <t>978015399</t>
  </si>
  <si>
    <t>Demontáž závlačí - dl. 300 mm</t>
  </si>
  <si>
    <t>-647386411</t>
  </si>
  <si>
    <t>33,00</t>
  </si>
  <si>
    <t>37</t>
  </si>
  <si>
    <t>978015499</t>
  </si>
  <si>
    <t>Bourání hřbitovní zdi - viz PD</t>
  </si>
  <si>
    <t>soubor</t>
  </si>
  <si>
    <t>-769391652</t>
  </si>
  <si>
    <t>1,00</t>
  </si>
  <si>
    <t>997</t>
  </si>
  <si>
    <t>Přesun sutě</t>
  </si>
  <si>
    <t>38</t>
  </si>
  <si>
    <t>997002611</t>
  </si>
  <si>
    <t>Nakládání suti a vybouraných hmot</t>
  </si>
  <si>
    <t>-132919848</t>
  </si>
  <si>
    <t>39</t>
  </si>
  <si>
    <t>997013216</t>
  </si>
  <si>
    <t>Vnitrostaveništní doprava suti a vybouraných hmot pro budovy v přes 18 do 21 m ručně</t>
  </si>
  <si>
    <t>-77541375</t>
  </si>
  <si>
    <t>40</t>
  </si>
  <si>
    <t>997013501</t>
  </si>
  <si>
    <t>Odvoz suti a vybouraných hmot na skládku nebo meziskládku do 1 km se složením</t>
  </si>
  <si>
    <t>2072208521</t>
  </si>
  <si>
    <t>41</t>
  </si>
  <si>
    <t>997013509</t>
  </si>
  <si>
    <t>Příplatek k odvozu suti a vybouraných hmot na skládku ZKD 1 km přes 1 km</t>
  </si>
  <si>
    <t>-1181101900</t>
  </si>
  <si>
    <t>3,766*6 'Přepočtené koeficientem množství</t>
  </si>
  <si>
    <t>42</t>
  </si>
  <si>
    <t>997013631</t>
  </si>
  <si>
    <t>Poplatek za uložení na skládce (skládkovné) stavebního odpadu směsného kód odpadu 17 09 04</t>
  </si>
  <si>
    <t>-1978737465</t>
  </si>
  <si>
    <t>998</t>
  </si>
  <si>
    <t>Přesun hmot</t>
  </si>
  <si>
    <t>43</t>
  </si>
  <si>
    <t>998011004</t>
  </si>
  <si>
    <t>Přesun hmot pro budovy zděné v přes 24 do 36 m</t>
  </si>
  <si>
    <t>112193564</t>
  </si>
  <si>
    <t>PSV</t>
  </si>
  <si>
    <t>Práce a dodávky PSV</t>
  </si>
  <si>
    <t>764</t>
  </si>
  <si>
    <t>Konstrukce klempířské</t>
  </si>
  <si>
    <t>44</t>
  </si>
  <si>
    <t>764004863</t>
  </si>
  <si>
    <t>Demontáž svodu k dalšímu použití</t>
  </si>
  <si>
    <t>-1296316606</t>
  </si>
  <si>
    <t>44,00</t>
  </si>
  <si>
    <t>45</t>
  </si>
  <si>
    <t>764238431</t>
  </si>
  <si>
    <t>Oplechování římsy rovné celoplošně lepené z Cu plechu rš přes 670 mm</t>
  </si>
  <si>
    <t>-984317385</t>
  </si>
  <si>
    <t>(5,91+5,895+7,105)*0,80</t>
  </si>
  <si>
    <t>46</t>
  </si>
  <si>
    <t>764508131</t>
  </si>
  <si>
    <t>Montáž kruhového svodu</t>
  </si>
  <si>
    <t>451733651</t>
  </si>
  <si>
    <t>11,00*4,00</t>
  </si>
  <si>
    <t>47</t>
  </si>
  <si>
    <t>998764203</t>
  </si>
  <si>
    <t>Přesun hmot procentní pro konstrukce klempířské v objektech v přes 12 do 24 m</t>
  </si>
  <si>
    <t>%</t>
  </si>
  <si>
    <t>85586688</t>
  </si>
  <si>
    <t>783</t>
  </si>
  <si>
    <t>Dokončovací práce - nátěry</t>
  </si>
  <si>
    <t>58</t>
  </si>
  <si>
    <t>783168211</t>
  </si>
  <si>
    <t>Lakovací dvojnásobný olejový nátěr truhlářských konstrukcí s mezibroušením</t>
  </si>
  <si>
    <t>1831828399</t>
  </si>
  <si>
    <t>1,90*2,80*9,00*2,00</t>
  </si>
  <si>
    <t>(1,90+2,80+1,90+2,80)*0,45*9,00</t>
  </si>
  <si>
    <t>1,12*1,25*2,00</t>
  </si>
  <si>
    <t>(1,12+1,25+1,25+1,12)*0,45</t>
  </si>
  <si>
    <t>0,35*0,75*3,00*2,00</t>
  </si>
  <si>
    <t>(0,30+0,75+0,30+0,75)*0,35*3,00</t>
  </si>
  <si>
    <t>1,60*2,80*4,00*2,00</t>
  </si>
  <si>
    <t>(1,60+2,80+1,60+2,80)*0,45*4,00</t>
  </si>
  <si>
    <t>48</t>
  </si>
  <si>
    <t>783823137</t>
  </si>
  <si>
    <t>Penetrační vápenný nátěr hladkých nebo štukových omítek</t>
  </si>
  <si>
    <t>-666028752</t>
  </si>
  <si>
    <t>(326,90+285,30+131,60+25,40)</t>
  </si>
  <si>
    <t>49</t>
  </si>
  <si>
    <t>783823167</t>
  </si>
  <si>
    <t>Penetrační vápenný nátěr omítek stupně členitosti 3</t>
  </si>
  <si>
    <t>-1973193641</t>
  </si>
  <si>
    <t>28,50+16,60+6,50+1,50</t>
  </si>
  <si>
    <t>50</t>
  </si>
  <si>
    <t>783823177</t>
  </si>
  <si>
    <t>Penetrační vápenný nátěr omítek stupně členitosti 4</t>
  </si>
  <si>
    <t>-2133863232</t>
  </si>
  <si>
    <t>47,20+71,30+20,50+12,60+11,30+4,40</t>
  </si>
  <si>
    <t>korunní římsa:</t>
  </si>
  <si>
    <t>87,50*1,25</t>
  </si>
  <si>
    <t xml:space="preserve">okapní římsa: </t>
  </si>
  <si>
    <t>29,40*(0,58+0,35)</t>
  </si>
  <si>
    <t>11,50*(0,58+0,35)</t>
  </si>
  <si>
    <t>naddveřní římsa:</t>
  </si>
  <si>
    <t>2,90*(0,28)</t>
  </si>
  <si>
    <t>kamenná šambrána:</t>
  </si>
  <si>
    <t>3,50</t>
  </si>
  <si>
    <t>51</t>
  </si>
  <si>
    <t>783827427.X1</t>
  </si>
  <si>
    <t>Krycí dvojnásobný vápenný nátěr omítek stupně členitosti 1 a 2 - Webercal - W 003</t>
  </si>
  <si>
    <t>15171825</t>
  </si>
  <si>
    <t>52</t>
  </si>
  <si>
    <t>783827447.X1</t>
  </si>
  <si>
    <t>Krycí dvojnásobný vápenný nátěr omítek stupně členitosti 3 - Webercal - L 094</t>
  </si>
  <si>
    <t>-1346893238</t>
  </si>
  <si>
    <t>53</t>
  </si>
  <si>
    <t>783827467.X1</t>
  </si>
  <si>
    <t>Krycí dvojnásobný vápenný nátěr omítek stupně členitosti 4 - Webercal L 094</t>
  </si>
  <si>
    <t>196485946</t>
  </si>
  <si>
    <t>VRN</t>
  </si>
  <si>
    <t>Vedlejší rozpočtové náklady</t>
  </si>
  <si>
    <t>VRN3</t>
  </si>
  <si>
    <t>Zařízení staveniště</t>
  </si>
  <si>
    <t>54</t>
  </si>
  <si>
    <t>030001897</t>
  </si>
  <si>
    <t>1024</t>
  </si>
  <si>
    <t>551303807</t>
  </si>
  <si>
    <t>VRN4</t>
  </si>
  <si>
    <t>Inženýrská činnost</t>
  </si>
  <si>
    <t>55</t>
  </si>
  <si>
    <t>045303000</t>
  </si>
  <si>
    <t>Koordinační činnost</t>
  </si>
  <si>
    <t>203958750</t>
  </si>
  <si>
    <t>VRN5</t>
  </si>
  <si>
    <t>56</t>
  </si>
  <si>
    <t>052002000</t>
  </si>
  <si>
    <t>-1008531965</t>
  </si>
  <si>
    <t>VRN6</t>
  </si>
  <si>
    <t>Územní vlivy</t>
  </si>
  <si>
    <t>57</t>
  </si>
  <si>
    <t>065002099</t>
  </si>
  <si>
    <t>Mimostaveništní doprava</t>
  </si>
  <si>
    <t>1736930941</t>
  </si>
  <si>
    <t xml:space="preserve">    VRN5 - Přípravné a projektové práce</t>
  </si>
  <si>
    <t>Přípravné a projektové práce</t>
  </si>
  <si>
    <t>PD, administrativní výdaje,  podklady pro hodnocení, projektové řízení, publicita apod.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</si>
</sst>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0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0" fillId="4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center" vertical="center" wrapText="1"/>
    </xf>
    <xf numFmtId="4" fontId="22" fillId="0" borderId="0" xfId="0" applyNumberFormat="1" applyFont="1"/>
    <xf numFmtId="166" fontId="30" fillId="0" borderId="12" xfId="0" applyNumberFormat="1" applyFont="1" applyBorder="1"/>
    <xf numFmtId="166" fontId="30" fillId="0" borderId="13" xfId="0" applyNumberFormat="1" applyFont="1" applyBorder="1"/>
    <xf numFmtId="4" fontId="31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49" fontId="20" fillId="0" borderId="22" xfId="0" applyNumberFormat="1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center" vertical="center" wrapText="1"/>
      <protection locked="0"/>
    </xf>
    <xf numFmtId="167" fontId="20" fillId="0" borderId="22" xfId="0" applyNumberFormat="1" applyFont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166" fontId="21" fillId="0" borderId="0" xfId="0" applyNumberFormat="1" applyFont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3" fillId="0" borderId="22" xfId="0" applyFont="1" applyBorder="1" applyAlignment="1" applyProtection="1">
      <alignment horizontal="center" vertical="center"/>
      <protection locked="0"/>
    </xf>
    <xf numFmtId="49" fontId="33" fillId="0" borderId="22" xfId="0" applyNumberFormat="1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167" fontId="33" fillId="0" borderId="22" xfId="0" applyNumberFormat="1" applyFont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  <protection locked="0"/>
    </xf>
    <xf numFmtId="0" fontId="34" fillId="0" borderId="22" xfId="0" applyFont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0" borderId="14" xfId="0" applyFont="1" applyBorder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21" fillId="0" borderId="19" xfId="0" applyFont="1" applyBorder="1" applyAlignment="1">
      <alignment horizontal="left" vertical="center"/>
    </xf>
    <xf numFmtId="0" fontId="21" fillId="0" borderId="20" xfId="0" applyFont="1" applyBorder="1" applyAlignment="1">
      <alignment horizontal="center" vertical="center"/>
    </xf>
    <xf numFmtId="166" fontId="21" fillId="0" borderId="20" xfId="0" applyNumberFormat="1" applyFont="1" applyBorder="1" applyAlignment="1">
      <alignment vertical="center"/>
    </xf>
    <xf numFmtId="166" fontId="21" fillId="0" borderId="21" xfId="0" applyNumberFormat="1" applyFont="1" applyBorder="1" applyAlignment="1">
      <alignment vertical="center"/>
    </xf>
    <xf numFmtId="14" fontId="2" fillId="0" borderId="0" xfId="0" applyNumberFormat="1" applyFont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0" fontId="20" fillId="4" borderId="6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left"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right" vertical="center"/>
    </xf>
    <xf numFmtId="0" fontId="20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5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opLeftCell="A13" workbookViewId="0">
      <selection activeCell="AN9" sqref="AN9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50000000000003" customHeight="1">
      <c r="AR2" s="171" t="s">
        <v>5</v>
      </c>
      <c r="AS2" s="172"/>
      <c r="AT2" s="172"/>
      <c r="AU2" s="172"/>
      <c r="AV2" s="172"/>
      <c r="AW2" s="172"/>
      <c r="AX2" s="172"/>
      <c r="AY2" s="172"/>
      <c r="AZ2" s="172"/>
      <c r="BA2" s="172"/>
      <c r="BB2" s="172"/>
      <c r="BC2" s="172"/>
      <c r="BD2" s="172"/>
      <c r="BE2" s="172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S4" s="16" t="s">
        <v>11</v>
      </c>
    </row>
    <row r="5" spans="1:74" ht="12" customHeight="1">
      <c r="B5" s="19"/>
      <c r="D5" s="22" t="s">
        <v>12</v>
      </c>
      <c r="K5" s="199" t="s">
        <v>13</v>
      </c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2"/>
      <c r="AH5" s="172"/>
      <c r="AI5" s="172"/>
      <c r="AJ5" s="172"/>
      <c r="AR5" s="19"/>
      <c r="BS5" s="16" t="s">
        <v>6</v>
      </c>
    </row>
    <row r="6" spans="1:74" ht="36.950000000000003" customHeight="1">
      <c r="B6" s="19"/>
      <c r="D6" s="24" t="s">
        <v>14</v>
      </c>
      <c r="K6" s="200" t="s">
        <v>15</v>
      </c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72"/>
      <c r="AG6" s="172"/>
      <c r="AH6" s="172"/>
      <c r="AI6" s="172"/>
      <c r="AJ6" s="172"/>
      <c r="AR6" s="19"/>
      <c r="BS6" s="16" t="s">
        <v>6</v>
      </c>
    </row>
    <row r="7" spans="1:74" ht="12" customHeight="1">
      <c r="B7" s="19"/>
      <c r="D7" s="25" t="s">
        <v>16</v>
      </c>
      <c r="K7" s="23" t="s">
        <v>1</v>
      </c>
      <c r="AK7" s="25" t="s">
        <v>17</v>
      </c>
      <c r="AN7" s="23" t="s">
        <v>1</v>
      </c>
      <c r="AR7" s="19"/>
      <c r="BS7" s="16" t="s">
        <v>6</v>
      </c>
    </row>
    <row r="8" spans="1:74" ht="12" customHeight="1">
      <c r="B8" s="19"/>
      <c r="D8" s="25" t="s">
        <v>18</v>
      </c>
      <c r="K8" s="23" t="s">
        <v>19</v>
      </c>
      <c r="AK8" s="25" t="s">
        <v>20</v>
      </c>
      <c r="AN8" s="170">
        <v>45366</v>
      </c>
      <c r="AR8" s="19"/>
      <c r="BS8" s="16" t="s">
        <v>6</v>
      </c>
    </row>
    <row r="9" spans="1:74" ht="14.45" customHeight="1">
      <c r="B9" s="19"/>
      <c r="AR9" s="19"/>
      <c r="BS9" s="16" t="s">
        <v>6</v>
      </c>
    </row>
    <row r="10" spans="1:74" ht="12" customHeight="1">
      <c r="B10" s="19"/>
      <c r="D10" s="25" t="s">
        <v>21</v>
      </c>
      <c r="AK10" s="25" t="s">
        <v>22</v>
      </c>
      <c r="AN10" s="23" t="s">
        <v>1</v>
      </c>
      <c r="AR10" s="19"/>
      <c r="BS10" s="16" t="s">
        <v>6</v>
      </c>
    </row>
    <row r="11" spans="1:74" ht="18.399999999999999" customHeight="1">
      <c r="B11" s="19"/>
      <c r="E11" s="23" t="s">
        <v>23</v>
      </c>
      <c r="AK11" s="25" t="s">
        <v>24</v>
      </c>
      <c r="AN11" s="23" t="s">
        <v>1</v>
      </c>
      <c r="AR11" s="19"/>
      <c r="BS11" s="16" t="s">
        <v>6</v>
      </c>
    </row>
    <row r="12" spans="1:74" ht="6.95" customHeight="1">
      <c r="B12" s="19"/>
      <c r="AR12" s="19"/>
      <c r="BS12" s="16" t="s">
        <v>6</v>
      </c>
    </row>
    <row r="13" spans="1:74" ht="12" customHeight="1">
      <c r="B13" s="19"/>
      <c r="D13" s="25" t="s">
        <v>25</v>
      </c>
      <c r="AK13" s="25" t="s">
        <v>22</v>
      </c>
      <c r="AN13" s="23" t="s">
        <v>1</v>
      </c>
      <c r="AR13" s="19"/>
      <c r="BS13" s="16" t="s">
        <v>6</v>
      </c>
    </row>
    <row r="14" spans="1:74" ht="12.75">
      <c r="B14" s="19"/>
      <c r="E14" s="23" t="s">
        <v>23</v>
      </c>
      <c r="AK14" s="25" t="s">
        <v>24</v>
      </c>
      <c r="AN14" s="23" t="s">
        <v>1</v>
      </c>
      <c r="AR14" s="19"/>
      <c r="BS14" s="16" t="s">
        <v>6</v>
      </c>
    </row>
    <row r="15" spans="1:74" ht="6.95" customHeight="1">
      <c r="B15" s="19"/>
      <c r="AR15" s="19"/>
      <c r="BS15" s="16" t="s">
        <v>3</v>
      </c>
    </row>
    <row r="16" spans="1:74" ht="12" customHeight="1">
      <c r="B16" s="19"/>
      <c r="D16" s="25" t="s">
        <v>26</v>
      </c>
      <c r="AK16" s="25" t="s">
        <v>22</v>
      </c>
      <c r="AN16" s="23" t="s">
        <v>27</v>
      </c>
      <c r="AR16" s="19"/>
      <c r="BS16" s="16" t="s">
        <v>3</v>
      </c>
    </row>
    <row r="17" spans="2:71" ht="18.399999999999999" customHeight="1">
      <c r="B17" s="19"/>
      <c r="E17" s="23" t="s">
        <v>28</v>
      </c>
      <c r="AK17" s="25" t="s">
        <v>24</v>
      </c>
      <c r="AN17" s="23" t="s">
        <v>29</v>
      </c>
      <c r="AR17" s="19"/>
      <c r="BS17" s="16" t="s">
        <v>30</v>
      </c>
    </row>
    <row r="18" spans="2:71" ht="6.95" customHeight="1">
      <c r="B18" s="19"/>
      <c r="AR18" s="19"/>
      <c r="BS18" s="16" t="s">
        <v>6</v>
      </c>
    </row>
    <row r="19" spans="2:71" ht="12" customHeight="1">
      <c r="B19" s="19"/>
      <c r="D19" s="25" t="s">
        <v>31</v>
      </c>
      <c r="AK19" s="25" t="s">
        <v>22</v>
      </c>
      <c r="AN19" s="23" t="s">
        <v>1</v>
      </c>
      <c r="AR19" s="19"/>
      <c r="BS19" s="16" t="s">
        <v>6</v>
      </c>
    </row>
    <row r="20" spans="2:71" ht="18.399999999999999" customHeight="1">
      <c r="B20" s="19"/>
      <c r="E20" s="23" t="s">
        <v>23</v>
      </c>
      <c r="AK20" s="25" t="s">
        <v>24</v>
      </c>
      <c r="AN20" s="23" t="s">
        <v>1</v>
      </c>
      <c r="AR20" s="19"/>
      <c r="BS20" s="16" t="s">
        <v>30</v>
      </c>
    </row>
    <row r="21" spans="2:71" ht="6.95" customHeight="1">
      <c r="B21" s="19"/>
      <c r="AR21" s="19"/>
    </row>
    <row r="22" spans="2:71" ht="12" customHeight="1">
      <c r="B22" s="19"/>
      <c r="D22" s="25" t="s">
        <v>32</v>
      </c>
      <c r="AR22" s="19"/>
    </row>
    <row r="23" spans="2:71" ht="16.5" customHeight="1">
      <c r="B23" s="19"/>
      <c r="E23" s="201" t="s">
        <v>1</v>
      </c>
      <c r="F23" s="201"/>
      <c r="G23" s="201"/>
      <c r="H23" s="201"/>
      <c r="I23" s="201"/>
      <c r="J23" s="201"/>
      <c r="K23" s="201"/>
      <c r="L23" s="201"/>
      <c r="M23" s="201"/>
      <c r="N23" s="201"/>
      <c r="O23" s="201"/>
      <c r="P23" s="201"/>
      <c r="Q23" s="201"/>
      <c r="R23" s="201"/>
      <c r="S23" s="201"/>
      <c r="T23" s="201"/>
      <c r="U23" s="201"/>
      <c r="V23" s="201"/>
      <c r="W23" s="201"/>
      <c r="X23" s="201"/>
      <c r="Y23" s="201"/>
      <c r="Z23" s="201"/>
      <c r="AA23" s="201"/>
      <c r="AB23" s="201"/>
      <c r="AC23" s="201"/>
      <c r="AD23" s="201"/>
      <c r="AE23" s="201"/>
      <c r="AF23" s="201"/>
      <c r="AG23" s="201"/>
      <c r="AH23" s="201"/>
      <c r="AI23" s="201"/>
      <c r="AJ23" s="201"/>
      <c r="AK23" s="201"/>
      <c r="AL23" s="201"/>
      <c r="AM23" s="201"/>
      <c r="AN23" s="201"/>
      <c r="AR23" s="19"/>
    </row>
    <row r="24" spans="2:71" ht="6.95" customHeight="1">
      <c r="B24" s="19"/>
      <c r="AR24" s="19"/>
    </row>
    <row r="25" spans="2:71" ht="6.95" customHeight="1">
      <c r="B25" s="19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9"/>
    </row>
    <row r="26" spans="2:71" s="1" customFormat="1" ht="25.9" customHeight="1">
      <c r="B26" s="28"/>
      <c r="D26" s="29" t="s">
        <v>33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202">
        <f>ROUND(AG94,2)</f>
        <v>0</v>
      </c>
      <c r="AL26" s="203"/>
      <c r="AM26" s="203"/>
      <c r="AN26" s="203"/>
      <c r="AO26" s="203"/>
      <c r="AR26" s="28"/>
    </row>
    <row r="27" spans="2:71" s="1" customFormat="1" ht="6.95" customHeight="1">
      <c r="B27" s="28"/>
      <c r="AR27" s="28"/>
    </row>
    <row r="28" spans="2:71" s="1" customFormat="1" ht="12.75">
      <c r="B28" s="28"/>
      <c r="L28" s="204" t="s">
        <v>34</v>
      </c>
      <c r="M28" s="204"/>
      <c r="N28" s="204"/>
      <c r="O28" s="204"/>
      <c r="P28" s="204"/>
      <c r="W28" s="204" t="s">
        <v>35</v>
      </c>
      <c r="X28" s="204"/>
      <c r="Y28" s="204"/>
      <c r="Z28" s="204"/>
      <c r="AA28" s="204"/>
      <c r="AB28" s="204"/>
      <c r="AC28" s="204"/>
      <c r="AD28" s="204"/>
      <c r="AE28" s="204"/>
      <c r="AK28" s="204" t="s">
        <v>36</v>
      </c>
      <c r="AL28" s="204"/>
      <c r="AM28" s="204"/>
      <c r="AN28" s="204"/>
      <c r="AO28" s="204"/>
      <c r="AR28" s="28"/>
    </row>
    <row r="29" spans="2:71" s="2" customFormat="1" ht="14.45" customHeight="1">
      <c r="B29" s="32"/>
      <c r="D29" s="25" t="s">
        <v>37</v>
      </c>
      <c r="F29" s="25" t="s">
        <v>38</v>
      </c>
      <c r="L29" s="189">
        <v>0.21</v>
      </c>
      <c r="M29" s="188"/>
      <c r="N29" s="188"/>
      <c r="O29" s="188"/>
      <c r="P29" s="188"/>
      <c r="W29" s="187">
        <f>ROUND(AZ94, 2)</f>
        <v>0</v>
      </c>
      <c r="X29" s="188"/>
      <c r="Y29" s="188"/>
      <c r="Z29" s="188"/>
      <c r="AA29" s="188"/>
      <c r="AB29" s="188"/>
      <c r="AC29" s="188"/>
      <c r="AD29" s="188"/>
      <c r="AE29" s="188"/>
      <c r="AK29" s="187">
        <f>ROUND(AV94, 2)</f>
        <v>0</v>
      </c>
      <c r="AL29" s="188"/>
      <c r="AM29" s="188"/>
      <c r="AN29" s="188"/>
      <c r="AO29" s="188"/>
      <c r="AR29" s="32"/>
    </row>
    <row r="30" spans="2:71" s="2" customFormat="1" ht="14.45" customHeight="1">
      <c r="B30" s="32"/>
      <c r="F30" s="25" t="s">
        <v>39</v>
      </c>
      <c r="L30" s="189">
        <v>0.15</v>
      </c>
      <c r="M30" s="188"/>
      <c r="N30" s="188"/>
      <c r="O30" s="188"/>
      <c r="P30" s="188"/>
      <c r="W30" s="187">
        <f>ROUND(BA94, 2)</f>
        <v>0</v>
      </c>
      <c r="X30" s="188"/>
      <c r="Y30" s="188"/>
      <c r="Z30" s="188"/>
      <c r="AA30" s="188"/>
      <c r="AB30" s="188"/>
      <c r="AC30" s="188"/>
      <c r="AD30" s="188"/>
      <c r="AE30" s="188"/>
      <c r="AK30" s="187">
        <f>ROUND(AW94, 2)</f>
        <v>0</v>
      </c>
      <c r="AL30" s="188"/>
      <c r="AM30" s="188"/>
      <c r="AN30" s="188"/>
      <c r="AO30" s="188"/>
      <c r="AR30" s="32"/>
    </row>
    <row r="31" spans="2:71" s="2" customFormat="1" ht="14.45" hidden="1" customHeight="1">
      <c r="B31" s="32"/>
      <c r="F31" s="25" t="s">
        <v>40</v>
      </c>
      <c r="L31" s="189">
        <v>0.21</v>
      </c>
      <c r="M31" s="188"/>
      <c r="N31" s="188"/>
      <c r="O31" s="188"/>
      <c r="P31" s="188"/>
      <c r="W31" s="187">
        <f>ROUND(BB94, 2)</f>
        <v>0</v>
      </c>
      <c r="X31" s="188"/>
      <c r="Y31" s="188"/>
      <c r="Z31" s="188"/>
      <c r="AA31" s="188"/>
      <c r="AB31" s="188"/>
      <c r="AC31" s="188"/>
      <c r="AD31" s="188"/>
      <c r="AE31" s="188"/>
      <c r="AK31" s="187">
        <v>0</v>
      </c>
      <c r="AL31" s="188"/>
      <c r="AM31" s="188"/>
      <c r="AN31" s="188"/>
      <c r="AO31" s="188"/>
      <c r="AR31" s="32"/>
    </row>
    <row r="32" spans="2:71" s="2" customFormat="1" ht="14.45" hidden="1" customHeight="1">
      <c r="B32" s="32"/>
      <c r="F32" s="25" t="s">
        <v>41</v>
      </c>
      <c r="L32" s="189">
        <v>0.15</v>
      </c>
      <c r="M32" s="188"/>
      <c r="N32" s="188"/>
      <c r="O32" s="188"/>
      <c r="P32" s="188"/>
      <c r="W32" s="187">
        <f>ROUND(BC94, 2)</f>
        <v>0</v>
      </c>
      <c r="X32" s="188"/>
      <c r="Y32" s="188"/>
      <c r="Z32" s="188"/>
      <c r="AA32" s="188"/>
      <c r="AB32" s="188"/>
      <c r="AC32" s="188"/>
      <c r="AD32" s="188"/>
      <c r="AE32" s="188"/>
      <c r="AK32" s="187">
        <v>0</v>
      </c>
      <c r="AL32" s="188"/>
      <c r="AM32" s="188"/>
      <c r="AN32" s="188"/>
      <c r="AO32" s="188"/>
      <c r="AR32" s="32"/>
    </row>
    <row r="33" spans="2:44" s="2" customFormat="1" ht="14.45" hidden="1" customHeight="1">
      <c r="B33" s="32"/>
      <c r="F33" s="25" t="s">
        <v>42</v>
      </c>
      <c r="L33" s="189">
        <v>0</v>
      </c>
      <c r="M33" s="188"/>
      <c r="N33" s="188"/>
      <c r="O33" s="188"/>
      <c r="P33" s="188"/>
      <c r="W33" s="187">
        <f>ROUND(BD94, 2)</f>
        <v>0</v>
      </c>
      <c r="X33" s="188"/>
      <c r="Y33" s="188"/>
      <c r="Z33" s="188"/>
      <c r="AA33" s="188"/>
      <c r="AB33" s="188"/>
      <c r="AC33" s="188"/>
      <c r="AD33" s="188"/>
      <c r="AE33" s="188"/>
      <c r="AK33" s="187">
        <v>0</v>
      </c>
      <c r="AL33" s="188"/>
      <c r="AM33" s="188"/>
      <c r="AN33" s="188"/>
      <c r="AO33" s="188"/>
      <c r="AR33" s="32"/>
    </row>
    <row r="34" spans="2:44" s="1" customFormat="1" ht="6.95" customHeight="1">
      <c r="B34" s="28"/>
      <c r="AR34" s="28"/>
    </row>
    <row r="35" spans="2:44" s="1" customFormat="1" ht="25.9" customHeight="1">
      <c r="B35" s="28"/>
      <c r="C35" s="33"/>
      <c r="D35" s="34" t="s">
        <v>43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44</v>
      </c>
      <c r="U35" s="35"/>
      <c r="V35" s="35"/>
      <c r="W35" s="35"/>
      <c r="X35" s="190" t="s">
        <v>45</v>
      </c>
      <c r="Y35" s="191"/>
      <c r="Z35" s="191"/>
      <c r="AA35" s="191"/>
      <c r="AB35" s="191"/>
      <c r="AC35" s="35"/>
      <c r="AD35" s="35"/>
      <c r="AE35" s="35"/>
      <c r="AF35" s="35"/>
      <c r="AG35" s="35"/>
      <c r="AH35" s="35"/>
      <c r="AI35" s="35"/>
      <c r="AJ35" s="35"/>
      <c r="AK35" s="192">
        <f>SUM(AK26:AK33)</f>
        <v>0</v>
      </c>
      <c r="AL35" s="191"/>
      <c r="AM35" s="191"/>
      <c r="AN35" s="191"/>
      <c r="AO35" s="193"/>
      <c r="AP35" s="33"/>
      <c r="AQ35" s="33"/>
      <c r="AR35" s="28"/>
    </row>
    <row r="36" spans="2:44" s="1" customFormat="1" ht="6.95" customHeight="1">
      <c r="B36" s="28"/>
      <c r="AR36" s="28"/>
    </row>
    <row r="37" spans="2:44" s="1" customFormat="1" ht="14.45" customHeight="1">
      <c r="B37" s="28"/>
      <c r="AR37" s="28"/>
    </row>
    <row r="38" spans="2:44" ht="14.45" customHeight="1">
      <c r="B38" s="19"/>
      <c r="AR38" s="19"/>
    </row>
    <row r="39" spans="2:44" ht="14.45" customHeight="1">
      <c r="B39" s="19"/>
      <c r="AR39" s="19"/>
    </row>
    <row r="40" spans="2:44" ht="14.45" customHeight="1">
      <c r="B40" s="19"/>
      <c r="AR40" s="19"/>
    </row>
    <row r="41" spans="2:44" ht="14.45" customHeight="1">
      <c r="B41" s="19"/>
      <c r="AR41" s="19"/>
    </row>
    <row r="42" spans="2:44" ht="14.45" customHeight="1">
      <c r="B42" s="19"/>
      <c r="AR42" s="19"/>
    </row>
    <row r="43" spans="2:44" ht="14.45" customHeight="1">
      <c r="B43" s="19"/>
      <c r="AR43" s="19"/>
    </row>
    <row r="44" spans="2:44" ht="14.45" customHeight="1">
      <c r="B44" s="19"/>
      <c r="AR44" s="19"/>
    </row>
    <row r="45" spans="2:44" ht="14.45" customHeight="1">
      <c r="B45" s="19"/>
      <c r="AR45" s="19"/>
    </row>
    <row r="46" spans="2:44" ht="14.45" customHeight="1">
      <c r="B46" s="19"/>
      <c r="AR46" s="19"/>
    </row>
    <row r="47" spans="2:44" ht="14.45" customHeight="1">
      <c r="B47" s="19"/>
      <c r="AR47" s="19"/>
    </row>
    <row r="48" spans="2:44" ht="14.45" customHeight="1">
      <c r="B48" s="19"/>
      <c r="AR48" s="19"/>
    </row>
    <row r="49" spans="2:44" s="1" customFormat="1" ht="14.45" customHeight="1">
      <c r="B49" s="28"/>
      <c r="D49" s="37" t="s">
        <v>46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47</v>
      </c>
      <c r="AI49" s="38"/>
      <c r="AJ49" s="38"/>
      <c r="AK49" s="38"/>
      <c r="AL49" s="38"/>
      <c r="AM49" s="38"/>
      <c r="AN49" s="38"/>
      <c r="AO49" s="38"/>
      <c r="AR49" s="28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>
      <c r="B53" s="19"/>
      <c r="AR53" s="19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>
      <c r="B57" s="19"/>
      <c r="AR57" s="19"/>
    </row>
    <row r="58" spans="2:44">
      <c r="B58" s="19"/>
      <c r="AR58" s="19"/>
    </row>
    <row r="59" spans="2:44">
      <c r="B59" s="19"/>
      <c r="AR59" s="19"/>
    </row>
    <row r="60" spans="2:44" s="1" customFormat="1" ht="12.75">
      <c r="B60" s="28"/>
      <c r="D60" s="39" t="s">
        <v>48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9" t="s">
        <v>49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9" t="s">
        <v>48</v>
      </c>
      <c r="AI60" s="30"/>
      <c r="AJ60" s="30"/>
      <c r="AK60" s="30"/>
      <c r="AL60" s="30"/>
      <c r="AM60" s="39" t="s">
        <v>49</v>
      </c>
      <c r="AN60" s="30"/>
      <c r="AO60" s="30"/>
      <c r="AR60" s="28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 s="1" customFormat="1" ht="12.75">
      <c r="B64" s="28"/>
      <c r="D64" s="37" t="s">
        <v>50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51</v>
      </c>
      <c r="AI64" s="38"/>
      <c r="AJ64" s="38"/>
      <c r="AK64" s="38"/>
      <c r="AL64" s="38"/>
      <c r="AM64" s="38"/>
      <c r="AN64" s="38"/>
      <c r="AO64" s="38"/>
      <c r="AR64" s="28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>
      <c r="B68" s="19"/>
      <c r="AR68" s="19"/>
    </row>
    <row r="69" spans="2:44">
      <c r="B69" s="19"/>
      <c r="AR69" s="19"/>
    </row>
    <row r="70" spans="2:44">
      <c r="B70" s="19"/>
      <c r="AR70" s="19"/>
    </row>
    <row r="71" spans="2:44">
      <c r="B71" s="19"/>
      <c r="AR71" s="19"/>
    </row>
    <row r="72" spans="2:44">
      <c r="B72" s="19"/>
      <c r="AR72" s="19"/>
    </row>
    <row r="73" spans="2:44">
      <c r="B73" s="19"/>
      <c r="AR73" s="19"/>
    </row>
    <row r="74" spans="2:44">
      <c r="B74" s="19"/>
      <c r="AR74" s="19"/>
    </row>
    <row r="75" spans="2:44" s="1" customFormat="1" ht="12.75">
      <c r="B75" s="28"/>
      <c r="D75" s="39" t="s">
        <v>48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9" t="s">
        <v>49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9" t="s">
        <v>48</v>
      </c>
      <c r="AI75" s="30"/>
      <c r="AJ75" s="30"/>
      <c r="AK75" s="30"/>
      <c r="AL75" s="30"/>
      <c r="AM75" s="39" t="s">
        <v>49</v>
      </c>
      <c r="AN75" s="30"/>
      <c r="AO75" s="30"/>
      <c r="AR75" s="28"/>
    </row>
    <row r="76" spans="2:44" s="1" customFormat="1">
      <c r="B76" s="28"/>
      <c r="AR76" s="28"/>
    </row>
    <row r="77" spans="2:44" s="1" customFormat="1" ht="6.9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8"/>
    </row>
    <row r="81" spans="1:91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8"/>
    </row>
    <row r="82" spans="1:91" s="1" customFormat="1" ht="24.95" customHeight="1">
      <c r="B82" s="28"/>
      <c r="C82" s="20" t="s">
        <v>52</v>
      </c>
      <c r="AR82" s="28"/>
    </row>
    <row r="83" spans="1:91" s="1" customFormat="1" ht="6.95" customHeight="1">
      <c r="B83" s="28"/>
      <c r="AR83" s="28"/>
    </row>
    <row r="84" spans="1:91" s="3" customFormat="1" ht="12" customHeight="1">
      <c r="B84" s="44"/>
      <c r="C84" s="25" t="s">
        <v>12</v>
      </c>
      <c r="L84" s="3" t="str">
        <f>K5</f>
        <v>IP2023/005</v>
      </c>
      <c r="AR84" s="44"/>
    </row>
    <row r="85" spans="1:91" s="4" customFormat="1" ht="36.950000000000003" customHeight="1">
      <c r="B85" s="45"/>
      <c r="C85" s="46" t="s">
        <v>14</v>
      </c>
      <c r="L85" s="178" t="str">
        <f>K6</f>
        <v>Revitalizace a obnova kostela Nanebevzetí P. Marie ve Starkoči u Bílého Podolí</v>
      </c>
      <c r="M85" s="179"/>
      <c r="N85" s="179"/>
      <c r="O85" s="179"/>
      <c r="P85" s="179"/>
      <c r="Q85" s="179"/>
      <c r="R85" s="179"/>
      <c r="S85" s="179"/>
      <c r="T85" s="179"/>
      <c r="U85" s="179"/>
      <c r="V85" s="179"/>
      <c r="W85" s="179"/>
      <c r="X85" s="179"/>
      <c r="Y85" s="179"/>
      <c r="Z85" s="179"/>
      <c r="AA85" s="179"/>
      <c r="AB85" s="179"/>
      <c r="AC85" s="179"/>
      <c r="AD85" s="179"/>
      <c r="AE85" s="179"/>
      <c r="AF85" s="179"/>
      <c r="AG85" s="179"/>
      <c r="AH85" s="179"/>
      <c r="AI85" s="179"/>
      <c r="AJ85" s="179"/>
      <c r="AR85" s="45"/>
    </row>
    <row r="86" spans="1:91" s="1" customFormat="1" ht="6.95" customHeight="1">
      <c r="B86" s="28"/>
      <c r="AR86" s="28"/>
    </row>
    <row r="87" spans="1:91" s="1" customFormat="1" ht="12" customHeight="1">
      <c r="B87" s="28"/>
      <c r="C87" s="25" t="s">
        <v>18</v>
      </c>
      <c r="L87" s="47" t="str">
        <f>IF(K8="","",K8)</f>
        <v>Starkoč u Bílého Podolí</v>
      </c>
      <c r="AI87" s="25" t="s">
        <v>20</v>
      </c>
      <c r="AM87" s="180">
        <f>IF(AN8= "","",AN8)</f>
        <v>45366</v>
      </c>
      <c r="AN87" s="180"/>
      <c r="AR87" s="28"/>
    </row>
    <row r="88" spans="1:91" s="1" customFormat="1" ht="6.95" customHeight="1">
      <c r="B88" s="28"/>
      <c r="AR88" s="28"/>
    </row>
    <row r="89" spans="1:91" s="1" customFormat="1" ht="15.2" customHeight="1">
      <c r="B89" s="28"/>
      <c r="C89" s="25" t="s">
        <v>21</v>
      </c>
      <c r="L89" s="3" t="str">
        <f>IF(E11= "","",E11)</f>
        <v xml:space="preserve"> </v>
      </c>
      <c r="AI89" s="25" t="s">
        <v>26</v>
      </c>
      <c r="AM89" s="181" t="str">
        <f>IF(E17="","",E17)</f>
        <v>A.D.O. Praha s.r.o.</v>
      </c>
      <c r="AN89" s="182"/>
      <c r="AO89" s="182"/>
      <c r="AP89" s="182"/>
      <c r="AR89" s="28"/>
      <c r="AS89" s="183" t="s">
        <v>53</v>
      </c>
      <c r="AT89" s="184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1:91" s="1" customFormat="1" ht="15.2" customHeight="1">
      <c r="B90" s="28"/>
      <c r="C90" s="25" t="s">
        <v>25</v>
      </c>
      <c r="L90" s="3" t="str">
        <f>IF(E14="","",E14)</f>
        <v xml:space="preserve"> </v>
      </c>
      <c r="AI90" s="25" t="s">
        <v>31</v>
      </c>
      <c r="AM90" s="181" t="str">
        <f>IF(E20="","",E20)</f>
        <v xml:space="preserve"> </v>
      </c>
      <c r="AN90" s="182"/>
      <c r="AO90" s="182"/>
      <c r="AP90" s="182"/>
      <c r="AR90" s="28"/>
      <c r="AS90" s="185"/>
      <c r="AT90" s="186"/>
      <c r="BD90" s="52"/>
    </row>
    <row r="91" spans="1:91" s="1" customFormat="1" ht="10.9" customHeight="1">
      <c r="B91" s="28"/>
      <c r="AR91" s="28"/>
      <c r="AS91" s="185"/>
      <c r="AT91" s="186"/>
      <c r="BD91" s="52"/>
    </row>
    <row r="92" spans="1:91" s="1" customFormat="1" ht="29.25" customHeight="1">
      <c r="B92" s="28"/>
      <c r="C92" s="173" t="s">
        <v>54</v>
      </c>
      <c r="D92" s="174"/>
      <c r="E92" s="174"/>
      <c r="F92" s="174"/>
      <c r="G92" s="174"/>
      <c r="H92" s="53"/>
      <c r="I92" s="175" t="s">
        <v>55</v>
      </c>
      <c r="J92" s="174"/>
      <c r="K92" s="174"/>
      <c r="L92" s="174"/>
      <c r="M92" s="174"/>
      <c r="N92" s="174"/>
      <c r="O92" s="174"/>
      <c r="P92" s="174"/>
      <c r="Q92" s="174"/>
      <c r="R92" s="174"/>
      <c r="S92" s="174"/>
      <c r="T92" s="174"/>
      <c r="U92" s="174"/>
      <c r="V92" s="174"/>
      <c r="W92" s="174"/>
      <c r="X92" s="174"/>
      <c r="Y92" s="174"/>
      <c r="Z92" s="174"/>
      <c r="AA92" s="174"/>
      <c r="AB92" s="174"/>
      <c r="AC92" s="174"/>
      <c r="AD92" s="174"/>
      <c r="AE92" s="174"/>
      <c r="AF92" s="174"/>
      <c r="AG92" s="176" t="s">
        <v>56</v>
      </c>
      <c r="AH92" s="174"/>
      <c r="AI92" s="174"/>
      <c r="AJ92" s="174"/>
      <c r="AK92" s="174"/>
      <c r="AL92" s="174"/>
      <c r="AM92" s="174"/>
      <c r="AN92" s="175" t="s">
        <v>57</v>
      </c>
      <c r="AO92" s="174"/>
      <c r="AP92" s="177"/>
      <c r="AQ92" s="54" t="s">
        <v>58</v>
      </c>
      <c r="AR92" s="28"/>
      <c r="AS92" s="55" t="s">
        <v>59</v>
      </c>
      <c r="AT92" s="56" t="s">
        <v>60</v>
      </c>
      <c r="AU92" s="56" t="s">
        <v>61</v>
      </c>
      <c r="AV92" s="56" t="s">
        <v>62</v>
      </c>
      <c r="AW92" s="56" t="s">
        <v>63</v>
      </c>
      <c r="AX92" s="56" t="s">
        <v>64</v>
      </c>
      <c r="AY92" s="56" t="s">
        <v>65</v>
      </c>
      <c r="AZ92" s="56" t="s">
        <v>66</v>
      </c>
      <c r="BA92" s="56" t="s">
        <v>67</v>
      </c>
      <c r="BB92" s="56" t="s">
        <v>68</v>
      </c>
      <c r="BC92" s="56" t="s">
        <v>69</v>
      </c>
      <c r="BD92" s="57" t="s">
        <v>70</v>
      </c>
    </row>
    <row r="93" spans="1:91" s="1" customFormat="1" ht="10.9" customHeight="1">
      <c r="B93" s="28"/>
      <c r="AR93" s="28"/>
      <c r="AS93" s="58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1:91" s="5" customFormat="1" ht="32.450000000000003" customHeight="1">
      <c r="B94" s="59"/>
      <c r="C94" s="60" t="s">
        <v>71</v>
      </c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197">
        <f>ROUND(AG95,2)</f>
        <v>0</v>
      </c>
      <c r="AH94" s="197"/>
      <c r="AI94" s="197"/>
      <c r="AJ94" s="197"/>
      <c r="AK94" s="197"/>
      <c r="AL94" s="197"/>
      <c r="AM94" s="197"/>
      <c r="AN94" s="198">
        <f>SUM(AG94,AT94)</f>
        <v>0</v>
      </c>
      <c r="AO94" s="198"/>
      <c r="AP94" s="198"/>
      <c r="AQ94" s="63" t="s">
        <v>1</v>
      </c>
      <c r="AR94" s="59"/>
      <c r="AS94" s="64">
        <f>ROUND(AS95,2)</f>
        <v>0</v>
      </c>
      <c r="AT94" s="65">
        <f>ROUND(SUM(AV94:AW94),2)</f>
        <v>0</v>
      </c>
      <c r="AU94" s="66">
        <f>ROUND(AU95,5)</f>
        <v>1631.7456500000001</v>
      </c>
      <c r="AV94" s="65">
        <f>ROUND(AZ94*L29,2)</f>
        <v>0</v>
      </c>
      <c r="AW94" s="65">
        <f>ROUND(BA94*L30,2)</f>
        <v>0</v>
      </c>
      <c r="AX94" s="65">
        <f>ROUND(BB94*L29,2)</f>
        <v>0</v>
      </c>
      <c r="AY94" s="65">
        <f>ROUND(BC94*L30,2)</f>
        <v>0</v>
      </c>
      <c r="AZ94" s="65">
        <f>ROUND(AZ95,2)</f>
        <v>0</v>
      </c>
      <c r="BA94" s="65">
        <f>ROUND(BA95,2)</f>
        <v>0</v>
      </c>
      <c r="BB94" s="65">
        <f>ROUND(BB95,2)</f>
        <v>0</v>
      </c>
      <c r="BC94" s="65">
        <f>ROUND(BC95,2)</f>
        <v>0</v>
      </c>
      <c r="BD94" s="67">
        <f>ROUND(BD95,2)</f>
        <v>0</v>
      </c>
      <c r="BS94" s="68" t="s">
        <v>72</v>
      </c>
      <c r="BT94" s="68" t="s">
        <v>73</v>
      </c>
      <c r="BU94" s="69" t="s">
        <v>74</v>
      </c>
      <c r="BV94" s="68" t="s">
        <v>75</v>
      </c>
      <c r="BW94" s="68" t="s">
        <v>4</v>
      </c>
      <c r="BX94" s="68" t="s">
        <v>76</v>
      </c>
      <c r="CL94" s="68" t="s">
        <v>1</v>
      </c>
    </row>
    <row r="95" spans="1:91" s="6" customFormat="1" ht="16.5" customHeight="1">
      <c r="A95" s="70" t="s">
        <v>77</v>
      </c>
      <c r="B95" s="71"/>
      <c r="C95" s="72"/>
      <c r="D95" s="196" t="s">
        <v>78</v>
      </c>
      <c r="E95" s="196"/>
      <c r="F95" s="196"/>
      <c r="G95" s="196"/>
      <c r="H95" s="196"/>
      <c r="I95" s="73"/>
      <c r="J95" s="196" t="s">
        <v>79</v>
      </c>
      <c r="K95" s="196"/>
      <c r="L95" s="196"/>
      <c r="M95" s="196"/>
      <c r="N95" s="196"/>
      <c r="O95" s="196"/>
      <c r="P95" s="196"/>
      <c r="Q95" s="196"/>
      <c r="R95" s="196"/>
      <c r="S95" s="196"/>
      <c r="T95" s="196"/>
      <c r="U95" s="196"/>
      <c r="V95" s="196"/>
      <c r="W95" s="196"/>
      <c r="X95" s="196"/>
      <c r="Y95" s="196"/>
      <c r="Z95" s="196"/>
      <c r="AA95" s="196"/>
      <c r="AB95" s="196"/>
      <c r="AC95" s="196"/>
      <c r="AD95" s="196"/>
      <c r="AE95" s="196"/>
      <c r="AF95" s="196"/>
      <c r="AG95" s="194">
        <f>'SO 01 - Oprava fasády'!J30</f>
        <v>0</v>
      </c>
      <c r="AH95" s="195"/>
      <c r="AI95" s="195"/>
      <c r="AJ95" s="195"/>
      <c r="AK95" s="195"/>
      <c r="AL95" s="195"/>
      <c r="AM95" s="195"/>
      <c r="AN95" s="194">
        <f>SUM(AG95,AT95)</f>
        <v>0</v>
      </c>
      <c r="AO95" s="195"/>
      <c r="AP95" s="195"/>
      <c r="AQ95" s="74" t="s">
        <v>80</v>
      </c>
      <c r="AR95" s="71"/>
      <c r="AS95" s="75">
        <v>0</v>
      </c>
      <c r="AT95" s="76">
        <f>ROUND(SUM(AV95:AW95),2)</f>
        <v>0</v>
      </c>
      <c r="AU95" s="77">
        <f>'SO 01 - Oprava fasády'!P131</f>
        <v>1631.7456470000002</v>
      </c>
      <c r="AV95" s="76">
        <f>'SO 01 - Oprava fasády'!J33</f>
        <v>0</v>
      </c>
      <c r="AW95" s="76">
        <f>'SO 01 - Oprava fasády'!J34</f>
        <v>0</v>
      </c>
      <c r="AX95" s="76">
        <f>'SO 01 - Oprava fasády'!J35</f>
        <v>0</v>
      </c>
      <c r="AY95" s="76">
        <f>'SO 01 - Oprava fasády'!J36</f>
        <v>0</v>
      </c>
      <c r="AZ95" s="76">
        <f>'SO 01 - Oprava fasády'!F33</f>
        <v>0</v>
      </c>
      <c r="BA95" s="76">
        <f>'SO 01 - Oprava fasády'!F34</f>
        <v>0</v>
      </c>
      <c r="BB95" s="76">
        <f>'SO 01 - Oprava fasády'!F35</f>
        <v>0</v>
      </c>
      <c r="BC95" s="76">
        <f>'SO 01 - Oprava fasády'!F36</f>
        <v>0</v>
      </c>
      <c r="BD95" s="78">
        <f>'SO 01 - Oprava fasády'!F37</f>
        <v>0</v>
      </c>
      <c r="BT95" s="79" t="s">
        <v>81</v>
      </c>
      <c r="BV95" s="79" t="s">
        <v>75</v>
      </c>
      <c r="BW95" s="79" t="s">
        <v>82</v>
      </c>
      <c r="BX95" s="79" t="s">
        <v>4</v>
      </c>
      <c r="CL95" s="79" t="s">
        <v>1</v>
      </c>
      <c r="CM95" s="79" t="s">
        <v>83</v>
      </c>
    </row>
    <row r="96" spans="1:91" s="1" customFormat="1" ht="30" customHeight="1">
      <c r="B96" s="28"/>
      <c r="AR96" s="28"/>
    </row>
    <row r="97" spans="2:44" s="1" customFormat="1" ht="6.95" customHeight="1"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28"/>
    </row>
  </sheetData>
  <mergeCells count="40">
    <mergeCell ref="K5:AJ5"/>
    <mergeCell ref="K6:AJ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AK31:AO31"/>
    <mergeCell ref="L31:P31"/>
    <mergeCell ref="W32:AE32"/>
    <mergeCell ref="AK32:AO32"/>
    <mergeCell ref="L32:P32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</mergeCells>
  <hyperlinks>
    <hyperlink ref="A95" location="'SO 01 - Oprava fasády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390"/>
  <sheetViews>
    <sheetView showGridLines="0" tabSelected="1" topLeftCell="A33" workbookViewId="0">
      <selection activeCell="V140" sqref="V140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71" t="s">
        <v>5</v>
      </c>
      <c r="M2" s="172"/>
      <c r="N2" s="172"/>
      <c r="O2" s="172"/>
      <c r="P2" s="172"/>
      <c r="Q2" s="172"/>
      <c r="R2" s="172"/>
      <c r="S2" s="172"/>
      <c r="T2" s="172"/>
      <c r="U2" s="172"/>
      <c r="V2" s="172"/>
      <c r="AT2" s="16" t="s">
        <v>82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83</v>
      </c>
    </row>
    <row r="4" spans="2:46" ht="24.95" customHeight="1">
      <c r="B4" s="19"/>
      <c r="D4" s="20" t="s">
        <v>84</v>
      </c>
      <c r="L4" s="19"/>
      <c r="M4" s="80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5" t="s">
        <v>14</v>
      </c>
      <c r="L6" s="19"/>
    </row>
    <row r="7" spans="2:46" ht="26.25" customHeight="1">
      <c r="B7" s="19"/>
      <c r="E7" s="206" t="str">
        <f>'Rekapitulace stavby'!K6</f>
        <v>Revitalizace a obnova kostela Nanebevzetí P. Marie ve Starkoči u Bílého Podolí</v>
      </c>
      <c r="F7" s="207"/>
      <c r="G7" s="207"/>
      <c r="H7" s="207"/>
      <c r="L7" s="19"/>
    </row>
    <row r="8" spans="2:46" s="1" customFormat="1" ht="12" customHeight="1">
      <c r="B8" s="28"/>
      <c r="D8" s="25" t="s">
        <v>85</v>
      </c>
      <c r="L8" s="28"/>
    </row>
    <row r="9" spans="2:46" s="1" customFormat="1" ht="16.5" customHeight="1">
      <c r="B9" s="28"/>
      <c r="E9" s="178" t="s">
        <v>86</v>
      </c>
      <c r="F9" s="205"/>
      <c r="G9" s="205"/>
      <c r="H9" s="205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5" t="s">
        <v>16</v>
      </c>
      <c r="F11" s="23" t="s">
        <v>1</v>
      </c>
      <c r="I11" s="25" t="s">
        <v>17</v>
      </c>
      <c r="J11" s="23" t="s">
        <v>1</v>
      </c>
      <c r="L11" s="28"/>
    </row>
    <row r="12" spans="2:46" s="1" customFormat="1" ht="12" customHeight="1">
      <c r="B12" s="28"/>
      <c r="D12" s="25" t="s">
        <v>18</v>
      </c>
      <c r="F12" s="23" t="s">
        <v>19</v>
      </c>
      <c r="I12" s="25" t="s">
        <v>20</v>
      </c>
      <c r="J12" s="48">
        <f>'Rekapitulace stavby'!AN8</f>
        <v>45366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5" t="s">
        <v>21</v>
      </c>
      <c r="I14" s="25" t="s">
        <v>22</v>
      </c>
      <c r="J14" s="23" t="str">
        <f>IF('Rekapitulace stavby'!AN10="","",'Rekapitulace stavby'!AN10)</f>
        <v/>
      </c>
      <c r="L14" s="28"/>
    </row>
    <row r="15" spans="2:46" s="1" customFormat="1" ht="18" customHeight="1">
      <c r="B15" s="28"/>
      <c r="E15" s="23" t="str">
        <f>IF('Rekapitulace stavby'!E11="","",'Rekapitulace stavby'!E11)</f>
        <v xml:space="preserve"> </v>
      </c>
      <c r="I15" s="25" t="s">
        <v>24</v>
      </c>
      <c r="J15" s="23" t="str">
        <f>IF('Rekapitulace stavby'!AN11="","",'Rekapitulace stavby'!AN11)</f>
        <v/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5" t="s">
        <v>25</v>
      </c>
      <c r="I17" s="25" t="s">
        <v>22</v>
      </c>
      <c r="J17" s="23" t="str">
        <f>'Rekapitulace stavby'!AN13</f>
        <v/>
      </c>
      <c r="L17" s="28"/>
    </row>
    <row r="18" spans="2:12" s="1" customFormat="1" ht="18" customHeight="1">
      <c r="B18" s="28"/>
      <c r="E18" s="199" t="str">
        <f>'Rekapitulace stavby'!E14</f>
        <v xml:space="preserve"> </v>
      </c>
      <c r="F18" s="199"/>
      <c r="G18" s="199"/>
      <c r="H18" s="199"/>
      <c r="I18" s="25" t="s">
        <v>24</v>
      </c>
      <c r="J18" s="23" t="str">
        <f>'Rekapitulace stavby'!AN14</f>
        <v/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5" t="s">
        <v>26</v>
      </c>
      <c r="I20" s="25" t="s">
        <v>22</v>
      </c>
      <c r="J20" s="23" t="s">
        <v>27</v>
      </c>
      <c r="L20" s="28"/>
    </row>
    <row r="21" spans="2:12" s="1" customFormat="1" ht="18" customHeight="1">
      <c r="B21" s="28"/>
      <c r="E21" s="23" t="s">
        <v>28</v>
      </c>
      <c r="I21" s="25" t="s">
        <v>24</v>
      </c>
      <c r="J21" s="23" t="s">
        <v>29</v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5" t="s">
        <v>31</v>
      </c>
      <c r="I23" s="25" t="s">
        <v>22</v>
      </c>
      <c r="J23" s="23" t="str">
        <f>IF('Rekapitulace stavby'!AN19="","",'Rekapitulace stavby'!AN19)</f>
        <v/>
      </c>
      <c r="L23" s="28"/>
    </row>
    <row r="24" spans="2:12" s="1" customFormat="1" ht="18" customHeight="1">
      <c r="B24" s="28"/>
      <c r="E24" s="23" t="str">
        <f>IF('Rekapitulace stavby'!E20="","",'Rekapitulace stavby'!E20)</f>
        <v xml:space="preserve"> </v>
      </c>
      <c r="I24" s="25" t="s">
        <v>24</v>
      </c>
      <c r="J24" s="23" t="str">
        <f>IF('Rekapitulace stavby'!AN20="","",'Rekapitulace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5" t="s">
        <v>32</v>
      </c>
      <c r="L26" s="28"/>
    </row>
    <row r="27" spans="2:12" s="7" customFormat="1" ht="16.5" customHeight="1">
      <c r="B27" s="81"/>
      <c r="E27" s="201" t="s">
        <v>1</v>
      </c>
      <c r="F27" s="201"/>
      <c r="G27" s="201"/>
      <c r="H27" s="201"/>
      <c r="L27" s="81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2" t="s">
        <v>33</v>
      </c>
      <c r="J30" s="62">
        <f>ROUND(J131, 2)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35</v>
      </c>
      <c r="I32" s="31" t="s">
        <v>34</v>
      </c>
      <c r="J32" s="31" t="s">
        <v>36</v>
      </c>
      <c r="L32" s="28"/>
    </row>
    <row r="33" spans="2:12" s="1" customFormat="1" ht="14.45" customHeight="1">
      <c r="B33" s="28"/>
      <c r="D33" s="51" t="s">
        <v>37</v>
      </c>
      <c r="E33" s="25" t="s">
        <v>38</v>
      </c>
      <c r="F33" s="83">
        <f>ROUND((SUM(BE131:BE389)),  2)</f>
        <v>0</v>
      </c>
      <c r="I33" s="84">
        <v>0.21</v>
      </c>
      <c r="J33" s="83">
        <f>ROUND(((SUM(BE131:BE389))*I33),  2)</f>
        <v>0</v>
      </c>
      <c r="L33" s="28"/>
    </row>
    <row r="34" spans="2:12" s="1" customFormat="1" ht="14.45" customHeight="1">
      <c r="B34" s="28"/>
      <c r="E34" s="25" t="s">
        <v>39</v>
      </c>
      <c r="F34" s="83">
        <f>ROUND((SUM(BF131:BF389)),  2)</f>
        <v>0</v>
      </c>
      <c r="I34" s="84">
        <v>0.15</v>
      </c>
      <c r="J34" s="83">
        <f>ROUND(((SUM(BF131:BF389))*I34),  2)</f>
        <v>0</v>
      </c>
      <c r="L34" s="28"/>
    </row>
    <row r="35" spans="2:12" s="1" customFormat="1" ht="14.45" hidden="1" customHeight="1">
      <c r="B35" s="28"/>
      <c r="E35" s="25" t="s">
        <v>40</v>
      </c>
      <c r="F35" s="83">
        <f>ROUND((SUM(BG131:BG389)),  2)</f>
        <v>0</v>
      </c>
      <c r="I35" s="84">
        <v>0.21</v>
      </c>
      <c r="J35" s="83">
        <f>0</f>
        <v>0</v>
      </c>
      <c r="L35" s="28"/>
    </row>
    <row r="36" spans="2:12" s="1" customFormat="1" ht="14.45" hidden="1" customHeight="1">
      <c r="B36" s="28"/>
      <c r="E36" s="25" t="s">
        <v>41</v>
      </c>
      <c r="F36" s="83">
        <f>ROUND((SUM(BH131:BH389)),  2)</f>
        <v>0</v>
      </c>
      <c r="I36" s="84">
        <v>0.15</v>
      </c>
      <c r="J36" s="83">
        <f>0</f>
        <v>0</v>
      </c>
      <c r="L36" s="28"/>
    </row>
    <row r="37" spans="2:12" s="1" customFormat="1" ht="14.45" hidden="1" customHeight="1">
      <c r="B37" s="28"/>
      <c r="E37" s="25" t="s">
        <v>42</v>
      </c>
      <c r="F37" s="83">
        <f>ROUND((SUM(BI131:BI389)),  2)</f>
        <v>0</v>
      </c>
      <c r="I37" s="84">
        <v>0</v>
      </c>
      <c r="J37" s="83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5"/>
      <c r="D39" s="86" t="s">
        <v>43</v>
      </c>
      <c r="E39" s="53"/>
      <c r="F39" s="53"/>
      <c r="G39" s="87" t="s">
        <v>44</v>
      </c>
      <c r="H39" s="88" t="s">
        <v>45</v>
      </c>
      <c r="I39" s="53"/>
      <c r="J39" s="89">
        <f>SUM(J30:J37)</f>
        <v>0</v>
      </c>
      <c r="K39" s="90"/>
      <c r="L39" s="28"/>
    </row>
    <row r="40" spans="2:12" s="1" customFormat="1" ht="14.45" customHeight="1">
      <c r="B40" s="28"/>
      <c r="L40" s="28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28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28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28"/>
      <c r="D61" s="39" t="s">
        <v>48</v>
      </c>
      <c r="E61" s="30"/>
      <c r="F61" s="91" t="s">
        <v>49</v>
      </c>
      <c r="G61" s="39" t="s">
        <v>48</v>
      </c>
      <c r="H61" s="30"/>
      <c r="I61" s="30"/>
      <c r="J61" s="92" t="s">
        <v>49</v>
      </c>
      <c r="K61" s="30"/>
      <c r="L61" s="28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28"/>
      <c r="D65" s="37" t="s">
        <v>50</v>
      </c>
      <c r="E65" s="38"/>
      <c r="F65" s="38"/>
      <c r="G65" s="37" t="s">
        <v>51</v>
      </c>
      <c r="H65" s="38"/>
      <c r="I65" s="38"/>
      <c r="J65" s="38"/>
      <c r="K65" s="38"/>
      <c r="L65" s="28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28"/>
      <c r="D76" s="39" t="s">
        <v>48</v>
      </c>
      <c r="E76" s="30"/>
      <c r="F76" s="91" t="s">
        <v>49</v>
      </c>
      <c r="G76" s="39" t="s">
        <v>48</v>
      </c>
      <c r="H76" s="30"/>
      <c r="I76" s="30"/>
      <c r="J76" s="92" t="s">
        <v>49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20" t="s">
        <v>87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5" t="s">
        <v>14</v>
      </c>
      <c r="L84" s="28"/>
    </row>
    <row r="85" spans="2:47" s="1" customFormat="1" ht="26.25" customHeight="1">
      <c r="B85" s="28"/>
      <c r="E85" s="206" t="str">
        <f>E7</f>
        <v>Revitalizace a obnova kostela Nanebevzetí P. Marie ve Starkoči u Bílého Podolí</v>
      </c>
      <c r="F85" s="207"/>
      <c r="G85" s="207"/>
      <c r="H85" s="207"/>
      <c r="L85" s="28"/>
    </row>
    <row r="86" spans="2:47" s="1" customFormat="1" ht="12" customHeight="1">
      <c r="B86" s="28"/>
      <c r="C86" s="25" t="s">
        <v>85</v>
      </c>
      <c r="L86" s="28"/>
    </row>
    <row r="87" spans="2:47" s="1" customFormat="1" ht="16.5" customHeight="1">
      <c r="B87" s="28"/>
      <c r="E87" s="178" t="str">
        <f>E9</f>
        <v>SO 01 - Oprava fasády</v>
      </c>
      <c r="F87" s="205"/>
      <c r="G87" s="205"/>
      <c r="H87" s="205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5" t="s">
        <v>18</v>
      </c>
      <c r="F89" s="23" t="str">
        <f>F12</f>
        <v>Starkoč u Bílého Podolí</v>
      </c>
      <c r="I89" s="25" t="s">
        <v>20</v>
      </c>
      <c r="J89" s="48">
        <f>IF(J12="","",J12)</f>
        <v>45366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5" t="s">
        <v>21</v>
      </c>
      <c r="F91" s="23" t="str">
        <f>E15</f>
        <v xml:space="preserve"> </v>
      </c>
      <c r="I91" s="25" t="s">
        <v>26</v>
      </c>
      <c r="J91" s="26" t="str">
        <f>E21</f>
        <v>A.D.O. Praha s.r.o.</v>
      </c>
      <c r="L91" s="28"/>
    </row>
    <row r="92" spans="2:47" s="1" customFormat="1" ht="15.2" customHeight="1">
      <c r="B92" s="28"/>
      <c r="C92" s="25" t="s">
        <v>25</v>
      </c>
      <c r="F92" s="23" t="str">
        <f>IF(E18="","",E18)</f>
        <v xml:space="preserve"> </v>
      </c>
      <c r="I92" s="25" t="s">
        <v>31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3" t="s">
        <v>88</v>
      </c>
      <c r="D94" s="85"/>
      <c r="E94" s="85"/>
      <c r="F94" s="85"/>
      <c r="G94" s="85"/>
      <c r="H94" s="85"/>
      <c r="I94" s="85"/>
      <c r="J94" s="94" t="s">
        <v>89</v>
      </c>
      <c r="K94" s="85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95" t="s">
        <v>90</v>
      </c>
      <c r="J96" s="62">
        <f>J131</f>
        <v>0</v>
      </c>
      <c r="L96" s="28"/>
      <c r="AU96" s="16" t="s">
        <v>91</v>
      </c>
    </row>
    <row r="97" spans="2:12" s="8" customFormat="1" ht="24.95" customHeight="1">
      <c r="B97" s="96"/>
      <c r="D97" s="97" t="s">
        <v>92</v>
      </c>
      <c r="E97" s="98"/>
      <c r="F97" s="98"/>
      <c r="G97" s="98"/>
      <c r="H97" s="98"/>
      <c r="I97" s="98"/>
      <c r="J97" s="99">
        <f>J132</f>
        <v>0</v>
      </c>
      <c r="L97" s="96"/>
    </row>
    <row r="98" spans="2:12" s="9" customFormat="1" ht="19.899999999999999" customHeight="1">
      <c r="B98" s="100"/>
      <c r="D98" s="101" t="s">
        <v>93</v>
      </c>
      <c r="E98" s="102"/>
      <c r="F98" s="102"/>
      <c r="G98" s="102"/>
      <c r="H98" s="102"/>
      <c r="I98" s="102"/>
      <c r="J98" s="103">
        <f>J133</f>
        <v>0</v>
      </c>
      <c r="L98" s="100"/>
    </row>
    <row r="99" spans="2:12" s="9" customFormat="1" ht="19.899999999999999" customHeight="1">
      <c r="B99" s="100"/>
      <c r="D99" s="101" t="s">
        <v>94</v>
      </c>
      <c r="E99" s="102"/>
      <c r="F99" s="102"/>
      <c r="G99" s="102"/>
      <c r="H99" s="102"/>
      <c r="I99" s="102"/>
      <c r="J99" s="103">
        <f>J152</f>
        <v>0</v>
      </c>
      <c r="L99" s="100"/>
    </row>
    <row r="100" spans="2:12" s="9" customFormat="1" ht="19.899999999999999" customHeight="1">
      <c r="B100" s="100"/>
      <c r="D100" s="101" t="s">
        <v>95</v>
      </c>
      <c r="E100" s="102"/>
      <c r="F100" s="102"/>
      <c r="G100" s="102"/>
      <c r="H100" s="102"/>
      <c r="I100" s="102"/>
      <c r="J100" s="103">
        <f>J162</f>
        <v>0</v>
      </c>
      <c r="L100" s="100"/>
    </row>
    <row r="101" spans="2:12" s="9" customFormat="1" ht="19.899999999999999" customHeight="1">
      <c r="B101" s="100"/>
      <c r="D101" s="101" t="s">
        <v>96</v>
      </c>
      <c r="E101" s="102"/>
      <c r="F101" s="102"/>
      <c r="G101" s="102"/>
      <c r="H101" s="102"/>
      <c r="I101" s="102"/>
      <c r="J101" s="103">
        <f>J241</f>
        <v>0</v>
      </c>
      <c r="L101" s="100"/>
    </row>
    <row r="102" spans="2:12" s="9" customFormat="1" ht="19.899999999999999" customHeight="1">
      <c r="B102" s="100"/>
      <c r="D102" s="101" t="s">
        <v>97</v>
      </c>
      <c r="E102" s="102"/>
      <c r="F102" s="102"/>
      <c r="G102" s="102"/>
      <c r="H102" s="102"/>
      <c r="I102" s="102"/>
      <c r="J102" s="103">
        <f>J313</f>
        <v>0</v>
      </c>
      <c r="L102" s="100"/>
    </row>
    <row r="103" spans="2:12" s="9" customFormat="1" ht="19.899999999999999" customHeight="1">
      <c r="B103" s="100"/>
      <c r="D103" s="101" t="s">
        <v>98</v>
      </c>
      <c r="E103" s="102"/>
      <c r="F103" s="102"/>
      <c r="G103" s="102"/>
      <c r="H103" s="102"/>
      <c r="I103" s="102"/>
      <c r="J103" s="103">
        <f>J320</f>
        <v>0</v>
      </c>
      <c r="L103" s="100"/>
    </row>
    <row r="104" spans="2:12" s="8" customFormat="1" ht="24.95" customHeight="1">
      <c r="B104" s="96"/>
      <c r="D104" s="97" t="s">
        <v>99</v>
      </c>
      <c r="E104" s="98"/>
      <c r="F104" s="98"/>
      <c r="G104" s="98"/>
      <c r="H104" s="98"/>
      <c r="I104" s="98"/>
      <c r="J104" s="99">
        <f>J322</f>
        <v>0</v>
      </c>
      <c r="L104" s="96"/>
    </row>
    <row r="105" spans="2:12" s="9" customFormat="1" ht="19.899999999999999" customHeight="1">
      <c r="B105" s="100"/>
      <c r="D105" s="101" t="s">
        <v>100</v>
      </c>
      <c r="E105" s="102"/>
      <c r="F105" s="102"/>
      <c r="G105" s="102"/>
      <c r="H105" s="102"/>
      <c r="I105" s="102"/>
      <c r="J105" s="103">
        <f>J323</f>
        <v>0</v>
      </c>
      <c r="L105" s="100"/>
    </row>
    <row r="106" spans="2:12" s="9" customFormat="1" ht="19.899999999999999" customHeight="1">
      <c r="B106" s="100"/>
      <c r="D106" s="101" t="s">
        <v>101</v>
      </c>
      <c r="E106" s="102"/>
      <c r="F106" s="102"/>
      <c r="G106" s="102"/>
      <c r="H106" s="102"/>
      <c r="I106" s="102"/>
      <c r="J106" s="103">
        <f>J334</f>
        <v>0</v>
      </c>
      <c r="L106" s="100"/>
    </row>
    <row r="107" spans="2:12" s="8" customFormat="1" ht="24.95" customHeight="1">
      <c r="B107" s="96"/>
      <c r="D107" s="97" t="s">
        <v>102</v>
      </c>
      <c r="E107" s="98"/>
      <c r="F107" s="98"/>
      <c r="G107" s="98"/>
      <c r="H107" s="98"/>
      <c r="I107" s="98"/>
      <c r="J107" s="99">
        <f>J381</f>
        <v>0</v>
      </c>
      <c r="L107" s="96"/>
    </row>
    <row r="108" spans="2:12" s="9" customFormat="1" ht="19.899999999999999" customHeight="1">
      <c r="B108" s="100"/>
      <c r="D108" s="101" t="s">
        <v>103</v>
      </c>
      <c r="E108" s="102"/>
      <c r="F108" s="102"/>
      <c r="G108" s="102"/>
      <c r="H108" s="102"/>
      <c r="I108" s="102"/>
      <c r="J108" s="103">
        <f>J382</f>
        <v>0</v>
      </c>
      <c r="L108" s="100"/>
    </row>
    <row r="109" spans="2:12" s="9" customFormat="1" ht="19.899999999999999" customHeight="1">
      <c r="B109" s="100"/>
      <c r="D109" s="101" t="s">
        <v>104</v>
      </c>
      <c r="E109" s="102"/>
      <c r="F109" s="102"/>
      <c r="G109" s="102"/>
      <c r="H109" s="102"/>
      <c r="I109" s="102"/>
      <c r="J109" s="103">
        <f>J384</f>
        <v>0</v>
      </c>
      <c r="L109" s="100"/>
    </row>
    <row r="110" spans="2:12" s="9" customFormat="1" ht="19.899999999999999" customHeight="1">
      <c r="B110" s="100"/>
      <c r="D110" s="101" t="s">
        <v>447</v>
      </c>
      <c r="E110" s="102"/>
      <c r="F110" s="102"/>
      <c r="G110" s="102"/>
      <c r="H110" s="102"/>
      <c r="I110" s="102"/>
      <c r="J110" s="103">
        <f>J386</f>
        <v>0</v>
      </c>
      <c r="L110" s="100"/>
    </row>
    <row r="111" spans="2:12" s="9" customFormat="1" ht="19.899999999999999" customHeight="1">
      <c r="B111" s="100"/>
      <c r="D111" s="101" t="s">
        <v>105</v>
      </c>
      <c r="E111" s="102"/>
      <c r="F111" s="102"/>
      <c r="G111" s="102"/>
      <c r="H111" s="102"/>
      <c r="I111" s="102"/>
      <c r="J111" s="103">
        <f>J388</f>
        <v>0</v>
      </c>
      <c r="L111" s="100"/>
    </row>
    <row r="112" spans="2:12" s="1" customFormat="1" ht="21.75" customHeight="1">
      <c r="B112" s="28"/>
      <c r="L112" s="28"/>
    </row>
    <row r="113" spans="2:12" s="1" customFormat="1" ht="6.95" customHeight="1"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28"/>
    </row>
    <row r="117" spans="2:12" s="1" customFormat="1" ht="6.95" customHeight="1">
      <c r="B117" s="42"/>
      <c r="C117" s="43"/>
      <c r="D117" s="43"/>
      <c r="E117" s="43"/>
      <c r="F117" s="43"/>
      <c r="G117" s="43"/>
      <c r="H117" s="43"/>
      <c r="I117" s="43"/>
      <c r="J117" s="43"/>
      <c r="K117" s="43"/>
      <c r="L117" s="28"/>
    </row>
    <row r="118" spans="2:12" s="1" customFormat="1" ht="24.95" customHeight="1">
      <c r="B118" s="28"/>
      <c r="C118" s="20" t="s">
        <v>106</v>
      </c>
      <c r="L118" s="28"/>
    </row>
    <row r="119" spans="2:12" s="1" customFormat="1" ht="6.95" customHeight="1">
      <c r="B119" s="28"/>
      <c r="L119" s="28"/>
    </row>
    <row r="120" spans="2:12" s="1" customFormat="1" ht="12" customHeight="1">
      <c r="B120" s="28"/>
      <c r="C120" s="25" t="s">
        <v>14</v>
      </c>
      <c r="L120" s="28"/>
    </row>
    <row r="121" spans="2:12" s="1" customFormat="1" ht="26.25" customHeight="1">
      <c r="B121" s="28"/>
      <c r="E121" s="206" t="str">
        <f>E7</f>
        <v>Revitalizace a obnova kostela Nanebevzetí P. Marie ve Starkoči u Bílého Podolí</v>
      </c>
      <c r="F121" s="207"/>
      <c r="G121" s="207"/>
      <c r="H121" s="207"/>
      <c r="L121" s="28"/>
    </row>
    <row r="122" spans="2:12" s="1" customFormat="1" ht="12" customHeight="1">
      <c r="B122" s="28"/>
      <c r="C122" s="25" t="s">
        <v>85</v>
      </c>
      <c r="L122" s="28"/>
    </row>
    <row r="123" spans="2:12" s="1" customFormat="1" ht="16.5" customHeight="1">
      <c r="B123" s="28"/>
      <c r="E123" s="178" t="str">
        <f>E9</f>
        <v>SO 01 - Oprava fasády</v>
      </c>
      <c r="F123" s="205"/>
      <c r="G123" s="205"/>
      <c r="H123" s="205"/>
      <c r="L123" s="28"/>
    </row>
    <row r="124" spans="2:12" s="1" customFormat="1" ht="6.95" customHeight="1">
      <c r="B124" s="28"/>
      <c r="L124" s="28"/>
    </row>
    <row r="125" spans="2:12" s="1" customFormat="1" ht="12" customHeight="1">
      <c r="B125" s="28"/>
      <c r="C125" s="25" t="s">
        <v>18</v>
      </c>
      <c r="F125" s="23" t="str">
        <f>F12</f>
        <v>Starkoč u Bílého Podolí</v>
      </c>
      <c r="I125" s="25" t="s">
        <v>20</v>
      </c>
      <c r="J125" s="48">
        <f>IF(J12="","",J12)</f>
        <v>45366</v>
      </c>
      <c r="L125" s="28"/>
    </row>
    <row r="126" spans="2:12" s="1" customFormat="1" ht="6.95" customHeight="1">
      <c r="B126" s="28"/>
      <c r="L126" s="28"/>
    </row>
    <row r="127" spans="2:12" s="1" customFormat="1" ht="15.2" customHeight="1">
      <c r="B127" s="28"/>
      <c r="C127" s="25" t="s">
        <v>21</v>
      </c>
      <c r="F127" s="23" t="str">
        <f>E15</f>
        <v xml:space="preserve"> </v>
      </c>
      <c r="I127" s="25" t="s">
        <v>26</v>
      </c>
      <c r="J127" s="26" t="str">
        <f>E21</f>
        <v>A.D.O. Praha s.r.o.</v>
      </c>
      <c r="L127" s="28"/>
    </row>
    <row r="128" spans="2:12" s="1" customFormat="1" ht="15.2" customHeight="1">
      <c r="B128" s="28"/>
      <c r="C128" s="25" t="s">
        <v>25</v>
      </c>
      <c r="F128" s="23" t="str">
        <f>IF(E18="","",E18)</f>
        <v xml:space="preserve"> </v>
      </c>
      <c r="I128" s="25" t="s">
        <v>31</v>
      </c>
      <c r="J128" s="26" t="str">
        <f>E24</f>
        <v xml:space="preserve"> </v>
      </c>
      <c r="L128" s="28"/>
    </row>
    <row r="129" spans="2:65" s="1" customFormat="1" ht="10.35" customHeight="1">
      <c r="B129" s="28"/>
      <c r="L129" s="28"/>
    </row>
    <row r="130" spans="2:65" s="10" customFormat="1" ht="29.25" customHeight="1">
      <c r="B130" s="104"/>
      <c r="C130" s="105" t="s">
        <v>107</v>
      </c>
      <c r="D130" s="106" t="s">
        <v>58</v>
      </c>
      <c r="E130" s="106" t="s">
        <v>54</v>
      </c>
      <c r="F130" s="106" t="s">
        <v>55</v>
      </c>
      <c r="G130" s="106" t="s">
        <v>108</v>
      </c>
      <c r="H130" s="106" t="s">
        <v>109</v>
      </c>
      <c r="I130" s="106" t="s">
        <v>110</v>
      </c>
      <c r="J130" s="107" t="s">
        <v>89</v>
      </c>
      <c r="K130" s="108" t="s">
        <v>111</v>
      </c>
      <c r="L130" s="104"/>
      <c r="M130" s="55" t="s">
        <v>1</v>
      </c>
      <c r="N130" s="56" t="s">
        <v>37</v>
      </c>
      <c r="O130" s="56" t="s">
        <v>112</v>
      </c>
      <c r="P130" s="56" t="s">
        <v>113</v>
      </c>
      <c r="Q130" s="56" t="s">
        <v>114</v>
      </c>
      <c r="R130" s="56" t="s">
        <v>115</v>
      </c>
      <c r="S130" s="56" t="s">
        <v>116</v>
      </c>
      <c r="T130" s="57" t="s">
        <v>117</v>
      </c>
    </row>
    <row r="131" spans="2:65" s="1" customFormat="1" ht="22.9" customHeight="1">
      <c r="B131" s="28"/>
      <c r="C131" s="60" t="s">
        <v>118</v>
      </c>
      <c r="J131" s="109">
        <f>BK131</f>
        <v>0</v>
      </c>
      <c r="L131" s="28"/>
      <c r="M131" s="58"/>
      <c r="N131" s="49"/>
      <c r="O131" s="49"/>
      <c r="P131" s="110">
        <f>P132+P322+P381</f>
        <v>1631.7456470000002</v>
      </c>
      <c r="Q131" s="49"/>
      <c r="R131" s="110">
        <f>R132+R322+R381</f>
        <v>68.848522790000018</v>
      </c>
      <c r="S131" s="49"/>
      <c r="T131" s="111">
        <f>T132+T322+T381</f>
        <v>3.7664599999999999</v>
      </c>
      <c r="AT131" s="16" t="s">
        <v>72</v>
      </c>
      <c r="AU131" s="16" t="s">
        <v>91</v>
      </c>
      <c r="BK131" s="112">
        <f>BK132+BK322+BK381</f>
        <v>0</v>
      </c>
    </row>
    <row r="132" spans="2:65" s="11" customFormat="1" ht="25.9" customHeight="1">
      <c r="B132" s="113"/>
      <c r="D132" s="114" t="s">
        <v>72</v>
      </c>
      <c r="E132" s="115" t="s">
        <v>119</v>
      </c>
      <c r="F132" s="115" t="s">
        <v>120</v>
      </c>
      <c r="J132" s="116">
        <f>BK132</f>
        <v>0</v>
      </c>
      <c r="L132" s="113"/>
      <c r="M132" s="117"/>
      <c r="P132" s="118">
        <f>P133+P152+P162+P241+P313+P320</f>
        <v>1210.746658</v>
      </c>
      <c r="R132" s="118">
        <f>R133+R152+R162+R241+R313+R320</f>
        <v>67.526765000000012</v>
      </c>
      <c r="T132" s="119">
        <f>T133+T152+T162+T241+T313+T320</f>
        <v>3.5930999999999997</v>
      </c>
      <c r="AR132" s="114" t="s">
        <v>81</v>
      </c>
      <c r="AT132" s="120" t="s">
        <v>72</v>
      </c>
      <c r="AU132" s="120" t="s">
        <v>73</v>
      </c>
      <c r="AY132" s="114" t="s">
        <v>121</v>
      </c>
      <c r="BK132" s="121">
        <f>BK133+BK152+BK162+BK241+BK313+BK320</f>
        <v>0</v>
      </c>
    </row>
    <row r="133" spans="2:65" s="11" customFormat="1" ht="22.9" customHeight="1">
      <c r="B133" s="113"/>
      <c r="D133" s="114" t="s">
        <v>72</v>
      </c>
      <c r="E133" s="122" t="s">
        <v>81</v>
      </c>
      <c r="F133" s="122" t="s">
        <v>122</v>
      </c>
      <c r="J133" s="123">
        <f>BK133</f>
        <v>0</v>
      </c>
      <c r="L133" s="113"/>
      <c r="M133" s="117"/>
      <c r="P133" s="118">
        <f>SUM(P134:P151)</f>
        <v>21.397000000000002</v>
      </c>
      <c r="R133" s="118">
        <f>SUM(R134:R151)</f>
        <v>0</v>
      </c>
      <c r="T133" s="119">
        <f>SUM(T134:T151)</f>
        <v>0</v>
      </c>
      <c r="AR133" s="114" t="s">
        <v>81</v>
      </c>
      <c r="AT133" s="120" t="s">
        <v>72</v>
      </c>
      <c r="AU133" s="120" t="s">
        <v>81</v>
      </c>
      <c r="AY133" s="114" t="s">
        <v>121</v>
      </c>
      <c r="BK133" s="121">
        <f>SUM(BK134:BK151)</f>
        <v>0</v>
      </c>
    </row>
    <row r="134" spans="2:65" s="1" customFormat="1" ht="33" customHeight="1">
      <c r="B134" s="124"/>
      <c r="C134" s="125" t="s">
        <v>81</v>
      </c>
      <c r="D134" s="125" t="s">
        <v>123</v>
      </c>
      <c r="E134" s="126" t="s">
        <v>124</v>
      </c>
      <c r="F134" s="127" t="s">
        <v>125</v>
      </c>
      <c r="G134" s="128" t="s">
        <v>126</v>
      </c>
      <c r="H134" s="129">
        <v>16</v>
      </c>
      <c r="I134" s="130"/>
      <c r="J134" s="130"/>
      <c r="K134" s="131"/>
      <c r="L134" s="28"/>
      <c r="M134" s="132" t="s">
        <v>1</v>
      </c>
      <c r="N134" s="133" t="s">
        <v>38</v>
      </c>
      <c r="O134" s="134">
        <v>1.1220000000000001</v>
      </c>
      <c r="P134" s="134">
        <f>O134*H134</f>
        <v>17.952000000000002</v>
      </c>
      <c r="Q134" s="134">
        <v>0</v>
      </c>
      <c r="R134" s="134">
        <f>Q134*H134</f>
        <v>0</v>
      </c>
      <c r="S134" s="134">
        <v>0</v>
      </c>
      <c r="T134" s="135">
        <f>S134*H134</f>
        <v>0</v>
      </c>
      <c r="AR134" s="136" t="s">
        <v>127</v>
      </c>
      <c r="AT134" s="136" t="s">
        <v>123</v>
      </c>
      <c r="AU134" s="136" t="s">
        <v>83</v>
      </c>
      <c r="AY134" s="16" t="s">
        <v>121</v>
      </c>
      <c r="BE134" s="137">
        <f>IF(N134="základní",J134,0)</f>
        <v>0</v>
      </c>
      <c r="BF134" s="137">
        <f>IF(N134="snížená",J134,0)</f>
        <v>0</v>
      </c>
      <c r="BG134" s="137">
        <f>IF(N134="zákl. přenesená",J134,0)</f>
        <v>0</v>
      </c>
      <c r="BH134" s="137">
        <f>IF(N134="sníž. přenesená",J134,0)</f>
        <v>0</v>
      </c>
      <c r="BI134" s="137">
        <f>IF(N134="nulová",J134,0)</f>
        <v>0</v>
      </c>
      <c r="BJ134" s="16" t="s">
        <v>81</v>
      </c>
      <c r="BK134" s="137">
        <f>ROUND(I134*H134,2)</f>
        <v>0</v>
      </c>
      <c r="BL134" s="16" t="s">
        <v>127</v>
      </c>
      <c r="BM134" s="136" t="s">
        <v>128</v>
      </c>
    </row>
    <row r="135" spans="2:65" s="12" customFormat="1">
      <c r="B135" s="138"/>
      <c r="D135" s="139" t="s">
        <v>129</v>
      </c>
      <c r="E135" s="140" t="s">
        <v>1</v>
      </c>
      <c r="F135" s="141" t="s">
        <v>130</v>
      </c>
      <c r="H135" s="142">
        <v>16</v>
      </c>
      <c r="L135" s="138"/>
      <c r="M135" s="143"/>
      <c r="T135" s="144"/>
      <c r="AT135" s="140" t="s">
        <v>129</v>
      </c>
      <c r="AU135" s="140" t="s">
        <v>83</v>
      </c>
      <c r="AV135" s="12" t="s">
        <v>83</v>
      </c>
      <c r="AW135" s="12" t="s">
        <v>30</v>
      </c>
      <c r="AX135" s="12" t="s">
        <v>73</v>
      </c>
      <c r="AY135" s="140" t="s">
        <v>121</v>
      </c>
    </row>
    <row r="136" spans="2:65" s="13" customFormat="1">
      <c r="B136" s="145"/>
      <c r="D136" s="139" t="s">
        <v>129</v>
      </c>
      <c r="E136" s="146" t="s">
        <v>1</v>
      </c>
      <c r="F136" s="147" t="s">
        <v>131</v>
      </c>
      <c r="H136" s="148">
        <v>16</v>
      </c>
      <c r="L136" s="145"/>
      <c r="M136" s="149"/>
      <c r="T136" s="150"/>
      <c r="AT136" s="146" t="s">
        <v>129</v>
      </c>
      <c r="AU136" s="146" t="s">
        <v>83</v>
      </c>
      <c r="AV136" s="13" t="s">
        <v>127</v>
      </c>
      <c r="AW136" s="13" t="s">
        <v>30</v>
      </c>
      <c r="AX136" s="13" t="s">
        <v>81</v>
      </c>
      <c r="AY136" s="146" t="s">
        <v>121</v>
      </c>
    </row>
    <row r="137" spans="2:65" s="1" customFormat="1" ht="37.9" customHeight="1">
      <c r="B137" s="124"/>
      <c r="C137" s="125" t="s">
        <v>83</v>
      </c>
      <c r="D137" s="125" t="s">
        <v>123</v>
      </c>
      <c r="E137" s="126" t="s">
        <v>132</v>
      </c>
      <c r="F137" s="127" t="s">
        <v>133</v>
      </c>
      <c r="G137" s="128" t="s">
        <v>126</v>
      </c>
      <c r="H137" s="129">
        <v>16</v>
      </c>
      <c r="I137" s="130"/>
      <c r="J137" s="130"/>
      <c r="K137" s="131"/>
      <c r="L137" s="28"/>
      <c r="M137" s="132" t="s">
        <v>1</v>
      </c>
      <c r="N137" s="133" t="s">
        <v>38</v>
      </c>
      <c r="O137" s="134">
        <v>0</v>
      </c>
      <c r="P137" s="134">
        <f>O137*H137</f>
        <v>0</v>
      </c>
      <c r="Q137" s="134">
        <v>0</v>
      </c>
      <c r="R137" s="134">
        <f>Q137*H137</f>
        <v>0</v>
      </c>
      <c r="S137" s="134">
        <v>0</v>
      </c>
      <c r="T137" s="135">
        <f>S137*H137</f>
        <v>0</v>
      </c>
      <c r="AR137" s="136" t="s">
        <v>127</v>
      </c>
      <c r="AT137" s="136" t="s">
        <v>123</v>
      </c>
      <c r="AU137" s="136" t="s">
        <v>83</v>
      </c>
      <c r="AY137" s="16" t="s">
        <v>121</v>
      </c>
      <c r="BE137" s="137">
        <f>IF(N137="základní",J137,0)</f>
        <v>0</v>
      </c>
      <c r="BF137" s="137">
        <f>IF(N137="snížená",J137,0)</f>
        <v>0</v>
      </c>
      <c r="BG137" s="137">
        <f>IF(N137="zákl. přenesená",J137,0)</f>
        <v>0</v>
      </c>
      <c r="BH137" s="137">
        <f>IF(N137="sníž. přenesená",J137,0)</f>
        <v>0</v>
      </c>
      <c r="BI137" s="137">
        <f>IF(N137="nulová",J137,0)</f>
        <v>0</v>
      </c>
      <c r="BJ137" s="16" t="s">
        <v>81</v>
      </c>
      <c r="BK137" s="137">
        <f>ROUND(I137*H137,2)</f>
        <v>0</v>
      </c>
      <c r="BL137" s="16" t="s">
        <v>127</v>
      </c>
      <c r="BM137" s="136" t="s">
        <v>134</v>
      </c>
    </row>
    <row r="138" spans="2:65" s="12" customFormat="1">
      <c r="B138" s="138"/>
      <c r="D138" s="139" t="s">
        <v>129</v>
      </c>
      <c r="E138" s="140" t="s">
        <v>1</v>
      </c>
      <c r="F138" s="141" t="s">
        <v>130</v>
      </c>
      <c r="H138" s="142">
        <v>16</v>
      </c>
      <c r="L138" s="138"/>
      <c r="M138" s="143"/>
      <c r="T138" s="144"/>
      <c r="AT138" s="140" t="s">
        <v>129</v>
      </c>
      <c r="AU138" s="140" t="s">
        <v>83</v>
      </c>
      <c r="AV138" s="12" t="s">
        <v>83</v>
      </c>
      <c r="AW138" s="12" t="s">
        <v>30</v>
      </c>
      <c r="AX138" s="12" t="s">
        <v>73</v>
      </c>
      <c r="AY138" s="140" t="s">
        <v>121</v>
      </c>
    </row>
    <row r="139" spans="2:65" s="13" customFormat="1">
      <c r="B139" s="145"/>
      <c r="D139" s="139" t="s">
        <v>129</v>
      </c>
      <c r="E139" s="146" t="s">
        <v>1</v>
      </c>
      <c r="F139" s="147" t="s">
        <v>131</v>
      </c>
      <c r="H139" s="148">
        <v>16</v>
      </c>
      <c r="L139" s="145"/>
      <c r="M139" s="149"/>
      <c r="T139" s="150"/>
      <c r="AT139" s="146" t="s">
        <v>129</v>
      </c>
      <c r="AU139" s="146" t="s">
        <v>83</v>
      </c>
      <c r="AV139" s="13" t="s">
        <v>127</v>
      </c>
      <c r="AW139" s="13" t="s">
        <v>30</v>
      </c>
      <c r="AX139" s="13" t="s">
        <v>81</v>
      </c>
      <c r="AY139" s="146" t="s">
        <v>121</v>
      </c>
    </row>
    <row r="140" spans="2:65" s="1" customFormat="1" ht="37.9" customHeight="1">
      <c r="B140" s="124"/>
      <c r="C140" s="125" t="s">
        <v>135</v>
      </c>
      <c r="D140" s="125" t="s">
        <v>123</v>
      </c>
      <c r="E140" s="126" t="s">
        <v>136</v>
      </c>
      <c r="F140" s="127" t="s">
        <v>137</v>
      </c>
      <c r="G140" s="128" t="s">
        <v>126</v>
      </c>
      <c r="H140" s="129">
        <v>13</v>
      </c>
      <c r="I140" s="130"/>
      <c r="J140" s="130"/>
      <c r="K140" s="131"/>
      <c r="L140" s="28"/>
      <c r="M140" s="132" t="s">
        <v>1</v>
      </c>
      <c r="N140" s="133" t="s">
        <v>38</v>
      </c>
      <c r="O140" s="134">
        <v>6.8000000000000005E-2</v>
      </c>
      <c r="P140" s="134">
        <f>O140*H140</f>
        <v>0.88400000000000012</v>
      </c>
      <c r="Q140" s="134">
        <v>0</v>
      </c>
      <c r="R140" s="134">
        <f>Q140*H140</f>
        <v>0</v>
      </c>
      <c r="S140" s="134">
        <v>0</v>
      </c>
      <c r="T140" s="135">
        <f>S140*H140</f>
        <v>0</v>
      </c>
      <c r="AR140" s="136" t="s">
        <v>127</v>
      </c>
      <c r="AT140" s="136" t="s">
        <v>123</v>
      </c>
      <c r="AU140" s="136" t="s">
        <v>83</v>
      </c>
      <c r="AY140" s="16" t="s">
        <v>121</v>
      </c>
      <c r="BE140" s="137">
        <f>IF(N140="základní",J140,0)</f>
        <v>0</v>
      </c>
      <c r="BF140" s="137">
        <f>IF(N140="snížená",J140,0)</f>
        <v>0</v>
      </c>
      <c r="BG140" s="137">
        <f>IF(N140="zákl. přenesená",J140,0)</f>
        <v>0</v>
      </c>
      <c r="BH140" s="137">
        <f>IF(N140="sníž. přenesená",J140,0)</f>
        <v>0</v>
      </c>
      <c r="BI140" s="137">
        <f>IF(N140="nulová",J140,0)</f>
        <v>0</v>
      </c>
      <c r="BJ140" s="16" t="s">
        <v>81</v>
      </c>
      <c r="BK140" s="137">
        <f>ROUND(I140*H140,2)</f>
        <v>0</v>
      </c>
      <c r="BL140" s="16" t="s">
        <v>127</v>
      </c>
      <c r="BM140" s="136" t="s">
        <v>138</v>
      </c>
    </row>
    <row r="141" spans="2:65" s="12" customFormat="1">
      <c r="B141" s="138"/>
      <c r="D141" s="139" t="s">
        <v>129</v>
      </c>
      <c r="E141" s="140" t="s">
        <v>1</v>
      </c>
      <c r="F141" s="141" t="s">
        <v>139</v>
      </c>
      <c r="H141" s="142">
        <v>13</v>
      </c>
      <c r="L141" s="138"/>
      <c r="M141" s="143"/>
      <c r="T141" s="144"/>
      <c r="AT141" s="140" t="s">
        <v>129</v>
      </c>
      <c r="AU141" s="140" t="s">
        <v>83</v>
      </c>
      <c r="AV141" s="12" t="s">
        <v>83</v>
      </c>
      <c r="AW141" s="12" t="s">
        <v>30</v>
      </c>
      <c r="AX141" s="12" t="s">
        <v>73</v>
      </c>
      <c r="AY141" s="140" t="s">
        <v>121</v>
      </c>
    </row>
    <row r="142" spans="2:65" s="13" customFormat="1">
      <c r="B142" s="145"/>
      <c r="D142" s="139" t="s">
        <v>129</v>
      </c>
      <c r="E142" s="146" t="s">
        <v>1</v>
      </c>
      <c r="F142" s="147" t="s">
        <v>131</v>
      </c>
      <c r="H142" s="148">
        <v>13</v>
      </c>
      <c r="L142" s="145"/>
      <c r="M142" s="149"/>
      <c r="T142" s="150"/>
      <c r="AT142" s="146" t="s">
        <v>129</v>
      </c>
      <c r="AU142" s="146" t="s">
        <v>83</v>
      </c>
      <c r="AV142" s="13" t="s">
        <v>127</v>
      </c>
      <c r="AW142" s="13" t="s">
        <v>30</v>
      </c>
      <c r="AX142" s="13" t="s">
        <v>81</v>
      </c>
      <c r="AY142" s="146" t="s">
        <v>121</v>
      </c>
    </row>
    <row r="143" spans="2:65" s="1" customFormat="1" ht="24.2" customHeight="1">
      <c r="B143" s="124"/>
      <c r="C143" s="125" t="s">
        <v>127</v>
      </c>
      <c r="D143" s="125" t="s">
        <v>123</v>
      </c>
      <c r="E143" s="126" t="s">
        <v>140</v>
      </c>
      <c r="F143" s="127" t="s">
        <v>141</v>
      </c>
      <c r="G143" s="128" t="s">
        <v>126</v>
      </c>
      <c r="H143" s="129">
        <v>13</v>
      </c>
      <c r="I143" s="130"/>
      <c r="J143" s="130"/>
      <c r="K143" s="131"/>
      <c r="L143" s="28"/>
      <c r="M143" s="132" t="s">
        <v>1</v>
      </c>
      <c r="N143" s="133" t="s">
        <v>38</v>
      </c>
      <c r="O143" s="134">
        <v>0.19700000000000001</v>
      </c>
      <c r="P143" s="134">
        <f>O143*H143</f>
        <v>2.5609999999999999</v>
      </c>
      <c r="Q143" s="134">
        <v>0</v>
      </c>
      <c r="R143" s="134">
        <f>Q143*H143</f>
        <v>0</v>
      </c>
      <c r="S143" s="134">
        <v>0</v>
      </c>
      <c r="T143" s="135">
        <f>S143*H143</f>
        <v>0</v>
      </c>
      <c r="AR143" s="136" t="s">
        <v>127</v>
      </c>
      <c r="AT143" s="136" t="s">
        <v>123</v>
      </c>
      <c r="AU143" s="136" t="s">
        <v>83</v>
      </c>
      <c r="AY143" s="16" t="s">
        <v>121</v>
      </c>
      <c r="BE143" s="137">
        <f>IF(N143="základní",J143,0)</f>
        <v>0</v>
      </c>
      <c r="BF143" s="137">
        <f>IF(N143="snížená",J143,0)</f>
        <v>0</v>
      </c>
      <c r="BG143" s="137">
        <f>IF(N143="zákl. přenesená",J143,0)</f>
        <v>0</v>
      </c>
      <c r="BH143" s="137">
        <f>IF(N143="sníž. přenesená",J143,0)</f>
        <v>0</v>
      </c>
      <c r="BI143" s="137">
        <f>IF(N143="nulová",J143,0)</f>
        <v>0</v>
      </c>
      <c r="BJ143" s="16" t="s">
        <v>81</v>
      </c>
      <c r="BK143" s="137">
        <f>ROUND(I143*H143,2)</f>
        <v>0</v>
      </c>
      <c r="BL143" s="16" t="s">
        <v>127</v>
      </c>
      <c r="BM143" s="136" t="s">
        <v>142</v>
      </c>
    </row>
    <row r="144" spans="2:65" s="12" customFormat="1">
      <c r="B144" s="138"/>
      <c r="D144" s="139" t="s">
        <v>129</v>
      </c>
      <c r="E144" s="140" t="s">
        <v>1</v>
      </c>
      <c r="F144" s="141" t="s">
        <v>139</v>
      </c>
      <c r="H144" s="142">
        <v>13</v>
      </c>
      <c r="L144" s="138"/>
      <c r="M144" s="143"/>
      <c r="T144" s="144"/>
      <c r="AT144" s="140" t="s">
        <v>129</v>
      </c>
      <c r="AU144" s="140" t="s">
        <v>83</v>
      </c>
      <c r="AV144" s="12" t="s">
        <v>83</v>
      </c>
      <c r="AW144" s="12" t="s">
        <v>30</v>
      </c>
      <c r="AX144" s="12" t="s">
        <v>73</v>
      </c>
      <c r="AY144" s="140" t="s">
        <v>121</v>
      </c>
    </row>
    <row r="145" spans="2:65" s="13" customFormat="1">
      <c r="B145" s="145"/>
      <c r="D145" s="139" t="s">
        <v>129</v>
      </c>
      <c r="E145" s="146" t="s">
        <v>1</v>
      </c>
      <c r="F145" s="147" t="s">
        <v>131</v>
      </c>
      <c r="H145" s="148">
        <v>13</v>
      </c>
      <c r="L145" s="145"/>
      <c r="M145" s="149"/>
      <c r="T145" s="150"/>
      <c r="AT145" s="146" t="s">
        <v>129</v>
      </c>
      <c r="AU145" s="146" t="s">
        <v>83</v>
      </c>
      <c r="AV145" s="13" t="s">
        <v>127</v>
      </c>
      <c r="AW145" s="13" t="s">
        <v>30</v>
      </c>
      <c r="AX145" s="13" t="s">
        <v>81</v>
      </c>
      <c r="AY145" s="146" t="s">
        <v>121</v>
      </c>
    </row>
    <row r="146" spans="2:65" s="1" customFormat="1" ht="33" customHeight="1">
      <c r="B146" s="124"/>
      <c r="C146" s="125" t="s">
        <v>143</v>
      </c>
      <c r="D146" s="125" t="s">
        <v>123</v>
      </c>
      <c r="E146" s="126" t="s">
        <v>144</v>
      </c>
      <c r="F146" s="127" t="s">
        <v>145</v>
      </c>
      <c r="G146" s="128" t="s">
        <v>146</v>
      </c>
      <c r="H146" s="129">
        <v>20.8</v>
      </c>
      <c r="I146" s="130"/>
      <c r="J146" s="130"/>
      <c r="K146" s="131"/>
      <c r="L146" s="28"/>
      <c r="M146" s="132" t="s">
        <v>1</v>
      </c>
      <c r="N146" s="133" t="s">
        <v>38</v>
      </c>
      <c r="O146" s="134">
        <v>0</v>
      </c>
      <c r="P146" s="134">
        <f>O146*H146</f>
        <v>0</v>
      </c>
      <c r="Q146" s="134">
        <v>0</v>
      </c>
      <c r="R146" s="134">
        <f>Q146*H146</f>
        <v>0</v>
      </c>
      <c r="S146" s="134">
        <v>0</v>
      </c>
      <c r="T146" s="135">
        <f>S146*H146</f>
        <v>0</v>
      </c>
      <c r="AR146" s="136" t="s">
        <v>127</v>
      </c>
      <c r="AT146" s="136" t="s">
        <v>123</v>
      </c>
      <c r="AU146" s="136" t="s">
        <v>83</v>
      </c>
      <c r="AY146" s="16" t="s">
        <v>121</v>
      </c>
      <c r="BE146" s="137">
        <f>IF(N146="základní",J146,0)</f>
        <v>0</v>
      </c>
      <c r="BF146" s="137">
        <f>IF(N146="snížená",J146,0)</f>
        <v>0</v>
      </c>
      <c r="BG146" s="137">
        <f>IF(N146="zákl. přenesená",J146,0)</f>
        <v>0</v>
      </c>
      <c r="BH146" s="137">
        <f>IF(N146="sníž. přenesená",J146,0)</f>
        <v>0</v>
      </c>
      <c r="BI146" s="137">
        <f>IF(N146="nulová",J146,0)</f>
        <v>0</v>
      </c>
      <c r="BJ146" s="16" t="s">
        <v>81</v>
      </c>
      <c r="BK146" s="137">
        <f>ROUND(I146*H146,2)</f>
        <v>0</v>
      </c>
      <c r="BL146" s="16" t="s">
        <v>127</v>
      </c>
      <c r="BM146" s="136" t="s">
        <v>147</v>
      </c>
    </row>
    <row r="147" spans="2:65" s="12" customFormat="1">
      <c r="B147" s="138"/>
      <c r="D147" s="139" t="s">
        <v>129</v>
      </c>
      <c r="E147" s="140" t="s">
        <v>1</v>
      </c>
      <c r="F147" s="141" t="s">
        <v>148</v>
      </c>
      <c r="H147" s="142">
        <v>20.8</v>
      </c>
      <c r="L147" s="138"/>
      <c r="M147" s="143"/>
      <c r="T147" s="144"/>
      <c r="AT147" s="140" t="s">
        <v>129</v>
      </c>
      <c r="AU147" s="140" t="s">
        <v>83</v>
      </c>
      <c r="AV147" s="12" t="s">
        <v>83</v>
      </c>
      <c r="AW147" s="12" t="s">
        <v>30</v>
      </c>
      <c r="AX147" s="12" t="s">
        <v>73</v>
      </c>
      <c r="AY147" s="140" t="s">
        <v>121</v>
      </c>
    </row>
    <row r="148" spans="2:65" s="13" customFormat="1">
      <c r="B148" s="145"/>
      <c r="D148" s="139" t="s">
        <v>129</v>
      </c>
      <c r="E148" s="146" t="s">
        <v>1</v>
      </c>
      <c r="F148" s="147" t="s">
        <v>131</v>
      </c>
      <c r="H148" s="148">
        <v>20.8</v>
      </c>
      <c r="L148" s="145"/>
      <c r="M148" s="149"/>
      <c r="T148" s="150"/>
      <c r="AT148" s="146" t="s">
        <v>129</v>
      </c>
      <c r="AU148" s="146" t="s">
        <v>83</v>
      </c>
      <c r="AV148" s="13" t="s">
        <v>127</v>
      </c>
      <c r="AW148" s="13" t="s">
        <v>30</v>
      </c>
      <c r="AX148" s="13" t="s">
        <v>81</v>
      </c>
      <c r="AY148" s="146" t="s">
        <v>121</v>
      </c>
    </row>
    <row r="149" spans="2:65" s="1" customFormat="1" ht="24.2" customHeight="1">
      <c r="B149" s="124"/>
      <c r="C149" s="125" t="s">
        <v>149</v>
      </c>
      <c r="D149" s="125" t="s">
        <v>123</v>
      </c>
      <c r="E149" s="126" t="s">
        <v>150</v>
      </c>
      <c r="F149" s="127" t="s">
        <v>151</v>
      </c>
      <c r="G149" s="128" t="s">
        <v>126</v>
      </c>
      <c r="H149" s="129">
        <v>3</v>
      </c>
      <c r="I149" s="130"/>
      <c r="J149" s="130"/>
      <c r="K149" s="131"/>
      <c r="L149" s="28"/>
      <c r="M149" s="132" t="s">
        <v>1</v>
      </c>
      <c r="N149" s="133" t="s">
        <v>38</v>
      </c>
      <c r="O149" s="134">
        <v>0</v>
      </c>
      <c r="P149" s="134">
        <f>O149*H149</f>
        <v>0</v>
      </c>
      <c r="Q149" s="134">
        <v>0</v>
      </c>
      <c r="R149" s="134">
        <f>Q149*H149</f>
        <v>0</v>
      </c>
      <c r="S149" s="134">
        <v>0</v>
      </c>
      <c r="T149" s="135">
        <f>S149*H149</f>
        <v>0</v>
      </c>
      <c r="AR149" s="136" t="s">
        <v>127</v>
      </c>
      <c r="AT149" s="136" t="s">
        <v>123</v>
      </c>
      <c r="AU149" s="136" t="s">
        <v>83</v>
      </c>
      <c r="AY149" s="16" t="s">
        <v>121</v>
      </c>
      <c r="BE149" s="137">
        <f>IF(N149="základní",J149,0)</f>
        <v>0</v>
      </c>
      <c r="BF149" s="137">
        <f>IF(N149="snížená",J149,0)</f>
        <v>0</v>
      </c>
      <c r="BG149" s="137">
        <f>IF(N149="zákl. přenesená",J149,0)</f>
        <v>0</v>
      </c>
      <c r="BH149" s="137">
        <f>IF(N149="sníž. přenesená",J149,0)</f>
        <v>0</v>
      </c>
      <c r="BI149" s="137">
        <f>IF(N149="nulová",J149,0)</f>
        <v>0</v>
      </c>
      <c r="BJ149" s="16" t="s">
        <v>81</v>
      </c>
      <c r="BK149" s="137">
        <f>ROUND(I149*H149,2)</f>
        <v>0</v>
      </c>
      <c r="BL149" s="16" t="s">
        <v>127</v>
      </c>
      <c r="BM149" s="136" t="s">
        <v>152</v>
      </c>
    </row>
    <row r="150" spans="2:65" s="12" customFormat="1">
      <c r="B150" s="138"/>
      <c r="D150" s="139" t="s">
        <v>129</v>
      </c>
      <c r="E150" s="140" t="s">
        <v>1</v>
      </c>
      <c r="F150" s="141" t="s">
        <v>153</v>
      </c>
      <c r="H150" s="142">
        <v>3</v>
      </c>
      <c r="L150" s="138"/>
      <c r="M150" s="143"/>
      <c r="T150" s="144"/>
      <c r="AT150" s="140" t="s">
        <v>129</v>
      </c>
      <c r="AU150" s="140" t="s">
        <v>83</v>
      </c>
      <c r="AV150" s="12" t="s">
        <v>83</v>
      </c>
      <c r="AW150" s="12" t="s">
        <v>30</v>
      </c>
      <c r="AX150" s="12" t="s">
        <v>73</v>
      </c>
      <c r="AY150" s="140" t="s">
        <v>121</v>
      </c>
    </row>
    <row r="151" spans="2:65" s="13" customFormat="1">
      <c r="B151" s="145"/>
      <c r="D151" s="139" t="s">
        <v>129</v>
      </c>
      <c r="E151" s="146" t="s">
        <v>1</v>
      </c>
      <c r="F151" s="147" t="s">
        <v>131</v>
      </c>
      <c r="H151" s="148">
        <v>3</v>
      </c>
      <c r="L151" s="145"/>
      <c r="M151" s="149"/>
      <c r="T151" s="150"/>
      <c r="AT151" s="146" t="s">
        <v>129</v>
      </c>
      <c r="AU151" s="146" t="s">
        <v>83</v>
      </c>
      <c r="AV151" s="13" t="s">
        <v>127</v>
      </c>
      <c r="AW151" s="13" t="s">
        <v>30</v>
      </c>
      <c r="AX151" s="13" t="s">
        <v>81</v>
      </c>
      <c r="AY151" s="146" t="s">
        <v>121</v>
      </c>
    </row>
    <row r="152" spans="2:65" s="11" customFormat="1" ht="22.9" customHeight="1">
      <c r="B152" s="113"/>
      <c r="D152" s="114" t="s">
        <v>72</v>
      </c>
      <c r="E152" s="122" t="s">
        <v>143</v>
      </c>
      <c r="F152" s="122" t="s">
        <v>154</v>
      </c>
      <c r="J152" s="123"/>
      <c r="L152" s="113"/>
      <c r="M152" s="117"/>
      <c r="P152" s="118">
        <f>SUM(P153:P161)</f>
        <v>75.900000000000006</v>
      </c>
      <c r="R152" s="118">
        <f>SUM(R153:R161)</f>
        <v>38.638964999999999</v>
      </c>
      <c r="T152" s="119">
        <f>SUM(T153:T161)</f>
        <v>0</v>
      </c>
      <c r="AR152" s="114" t="s">
        <v>81</v>
      </c>
      <c r="AT152" s="120" t="s">
        <v>72</v>
      </c>
      <c r="AU152" s="120" t="s">
        <v>81</v>
      </c>
      <c r="AY152" s="114" t="s">
        <v>121</v>
      </c>
      <c r="BK152" s="121">
        <f>SUM(BK153:BK161)</f>
        <v>0</v>
      </c>
    </row>
    <row r="153" spans="2:65" s="1" customFormat="1" ht="24.2" customHeight="1">
      <c r="B153" s="124"/>
      <c r="C153" s="125" t="s">
        <v>155</v>
      </c>
      <c r="D153" s="125" t="s">
        <v>123</v>
      </c>
      <c r="E153" s="126" t="s">
        <v>156</v>
      </c>
      <c r="F153" s="127" t="s">
        <v>157</v>
      </c>
      <c r="G153" s="128" t="s">
        <v>158</v>
      </c>
      <c r="H153" s="129">
        <v>34.5</v>
      </c>
      <c r="I153" s="130"/>
      <c r="J153" s="130"/>
      <c r="K153" s="131"/>
      <c r="L153" s="28"/>
      <c r="M153" s="132" t="s">
        <v>1</v>
      </c>
      <c r="N153" s="133" t="s">
        <v>38</v>
      </c>
      <c r="O153" s="134">
        <v>2.0760000000000001</v>
      </c>
      <c r="P153" s="134">
        <f>O153*H153</f>
        <v>71.622</v>
      </c>
      <c r="Q153" s="134">
        <v>0.1002</v>
      </c>
      <c r="R153" s="134">
        <f>Q153*H153</f>
        <v>3.4569000000000001</v>
      </c>
      <c r="S153" s="134">
        <v>0</v>
      </c>
      <c r="T153" s="135">
        <f>S153*H153</f>
        <v>0</v>
      </c>
      <c r="AR153" s="136" t="s">
        <v>127</v>
      </c>
      <c r="AT153" s="136" t="s">
        <v>123</v>
      </c>
      <c r="AU153" s="136" t="s">
        <v>83</v>
      </c>
      <c r="AY153" s="16" t="s">
        <v>121</v>
      </c>
      <c r="BE153" s="137">
        <f>IF(N153="základní",J153,0)</f>
        <v>0</v>
      </c>
      <c r="BF153" s="137">
        <f>IF(N153="snížená",J153,0)</f>
        <v>0</v>
      </c>
      <c r="BG153" s="137">
        <f>IF(N153="zákl. přenesená",J153,0)</f>
        <v>0</v>
      </c>
      <c r="BH153" s="137">
        <f>IF(N153="sníž. přenesená",J153,0)</f>
        <v>0</v>
      </c>
      <c r="BI153" s="137">
        <f>IF(N153="nulová",J153,0)</f>
        <v>0</v>
      </c>
      <c r="BJ153" s="16" t="s">
        <v>81</v>
      </c>
      <c r="BK153" s="137">
        <f>ROUND(I153*H153,2)</f>
        <v>0</v>
      </c>
      <c r="BL153" s="16" t="s">
        <v>127</v>
      </c>
      <c r="BM153" s="136" t="s">
        <v>159</v>
      </c>
    </row>
    <row r="154" spans="2:65" s="12" customFormat="1">
      <c r="B154" s="138"/>
      <c r="D154" s="139" t="s">
        <v>129</v>
      </c>
      <c r="E154" s="140" t="s">
        <v>1</v>
      </c>
      <c r="F154" s="141" t="s">
        <v>160</v>
      </c>
      <c r="H154" s="142">
        <v>34.5</v>
      </c>
      <c r="L154" s="138"/>
      <c r="M154" s="143"/>
      <c r="T154" s="144"/>
      <c r="AT154" s="140" t="s">
        <v>129</v>
      </c>
      <c r="AU154" s="140" t="s">
        <v>83</v>
      </c>
      <c r="AV154" s="12" t="s">
        <v>83</v>
      </c>
      <c r="AW154" s="12" t="s">
        <v>30</v>
      </c>
      <c r="AX154" s="12" t="s">
        <v>73</v>
      </c>
      <c r="AY154" s="140" t="s">
        <v>121</v>
      </c>
    </row>
    <row r="155" spans="2:65" s="13" customFormat="1">
      <c r="B155" s="145"/>
      <c r="D155" s="139" t="s">
        <v>129</v>
      </c>
      <c r="E155" s="146" t="s">
        <v>1</v>
      </c>
      <c r="F155" s="147" t="s">
        <v>131</v>
      </c>
      <c r="H155" s="148">
        <v>34.5</v>
      </c>
      <c r="L155" s="145"/>
      <c r="M155" s="149"/>
      <c r="T155" s="150"/>
      <c r="AT155" s="146" t="s">
        <v>129</v>
      </c>
      <c r="AU155" s="146" t="s">
        <v>83</v>
      </c>
      <c r="AV155" s="13" t="s">
        <v>127</v>
      </c>
      <c r="AW155" s="13" t="s">
        <v>30</v>
      </c>
      <c r="AX155" s="13" t="s">
        <v>81</v>
      </c>
      <c r="AY155" s="146" t="s">
        <v>121</v>
      </c>
    </row>
    <row r="156" spans="2:65" s="1" customFormat="1" ht="24.2" customHeight="1">
      <c r="B156" s="124"/>
      <c r="C156" s="151" t="s">
        <v>161</v>
      </c>
      <c r="D156" s="151" t="s">
        <v>162</v>
      </c>
      <c r="E156" s="152" t="s">
        <v>163</v>
      </c>
      <c r="F156" s="153" t="s">
        <v>164</v>
      </c>
      <c r="G156" s="154" t="s">
        <v>146</v>
      </c>
      <c r="H156" s="155">
        <v>15.18</v>
      </c>
      <c r="I156" s="156"/>
      <c r="J156" s="156"/>
      <c r="K156" s="157"/>
      <c r="L156" s="158"/>
      <c r="M156" s="159" t="s">
        <v>1</v>
      </c>
      <c r="N156" s="160" t="s">
        <v>38</v>
      </c>
      <c r="O156" s="134">
        <v>0</v>
      </c>
      <c r="P156" s="134">
        <f>O156*H156</f>
        <v>0</v>
      </c>
      <c r="Q156" s="134">
        <v>2.2000000000000002</v>
      </c>
      <c r="R156" s="134">
        <f>Q156*H156</f>
        <v>33.396000000000001</v>
      </c>
      <c r="S156" s="134">
        <v>0</v>
      </c>
      <c r="T156" s="135">
        <f>S156*H156</f>
        <v>0</v>
      </c>
      <c r="AR156" s="136" t="s">
        <v>161</v>
      </c>
      <c r="AT156" s="136" t="s">
        <v>162</v>
      </c>
      <c r="AU156" s="136" t="s">
        <v>83</v>
      </c>
      <c r="AY156" s="16" t="s">
        <v>121</v>
      </c>
      <c r="BE156" s="137">
        <f>IF(N156="základní",J156,0)</f>
        <v>0</v>
      </c>
      <c r="BF156" s="137">
        <f>IF(N156="snížená",J156,0)</f>
        <v>0</v>
      </c>
      <c r="BG156" s="137">
        <f>IF(N156="zákl. přenesená",J156,0)</f>
        <v>0</v>
      </c>
      <c r="BH156" s="137">
        <f>IF(N156="sníž. přenesená",J156,0)</f>
        <v>0</v>
      </c>
      <c r="BI156" s="137">
        <f>IF(N156="nulová",J156,0)</f>
        <v>0</v>
      </c>
      <c r="BJ156" s="16" t="s">
        <v>81</v>
      </c>
      <c r="BK156" s="137">
        <f>ROUND(I156*H156,2)</f>
        <v>0</v>
      </c>
      <c r="BL156" s="16" t="s">
        <v>127</v>
      </c>
      <c r="BM156" s="136" t="s">
        <v>165</v>
      </c>
    </row>
    <row r="157" spans="2:65" s="12" customFormat="1">
      <c r="B157" s="138"/>
      <c r="D157" s="139" t="s">
        <v>129</v>
      </c>
      <c r="E157" s="140" t="s">
        <v>1</v>
      </c>
      <c r="F157" s="141" t="s">
        <v>166</v>
      </c>
      <c r="H157" s="142">
        <v>15.18</v>
      </c>
      <c r="L157" s="138"/>
      <c r="M157" s="143"/>
      <c r="T157" s="144"/>
      <c r="AT157" s="140" t="s">
        <v>129</v>
      </c>
      <c r="AU157" s="140" t="s">
        <v>83</v>
      </c>
      <c r="AV157" s="12" t="s">
        <v>83</v>
      </c>
      <c r="AW157" s="12" t="s">
        <v>30</v>
      </c>
      <c r="AX157" s="12" t="s">
        <v>73</v>
      </c>
      <c r="AY157" s="140" t="s">
        <v>121</v>
      </c>
    </row>
    <row r="158" spans="2:65" s="13" customFormat="1">
      <c r="B158" s="145"/>
      <c r="D158" s="139" t="s">
        <v>129</v>
      </c>
      <c r="E158" s="146" t="s">
        <v>1</v>
      </c>
      <c r="F158" s="147" t="s">
        <v>131</v>
      </c>
      <c r="H158" s="148">
        <v>15.18</v>
      </c>
      <c r="L158" s="145"/>
      <c r="M158" s="149"/>
      <c r="T158" s="150"/>
      <c r="AT158" s="146" t="s">
        <v>129</v>
      </c>
      <c r="AU158" s="146" t="s">
        <v>83</v>
      </c>
      <c r="AV158" s="13" t="s">
        <v>127</v>
      </c>
      <c r="AW158" s="13" t="s">
        <v>30</v>
      </c>
      <c r="AX158" s="13" t="s">
        <v>81</v>
      </c>
      <c r="AY158" s="146" t="s">
        <v>121</v>
      </c>
    </row>
    <row r="159" spans="2:65" s="1" customFormat="1" ht="24.2" customHeight="1">
      <c r="B159" s="124"/>
      <c r="C159" s="125" t="s">
        <v>167</v>
      </c>
      <c r="D159" s="125" t="s">
        <v>123</v>
      </c>
      <c r="E159" s="126" t="s">
        <v>168</v>
      </c>
      <c r="F159" s="127" t="s">
        <v>169</v>
      </c>
      <c r="G159" s="128" t="s">
        <v>158</v>
      </c>
      <c r="H159" s="129">
        <v>34.5</v>
      </c>
      <c r="I159" s="130"/>
      <c r="J159" s="130"/>
      <c r="K159" s="131"/>
      <c r="L159" s="28"/>
      <c r="M159" s="132" t="s">
        <v>1</v>
      </c>
      <c r="N159" s="133" t="s">
        <v>38</v>
      </c>
      <c r="O159" s="134">
        <v>0.124</v>
      </c>
      <c r="P159" s="134">
        <f>O159*H159</f>
        <v>4.2779999999999996</v>
      </c>
      <c r="Q159" s="134">
        <v>5.1769999999999997E-2</v>
      </c>
      <c r="R159" s="134">
        <f>Q159*H159</f>
        <v>1.7860649999999998</v>
      </c>
      <c r="S159" s="134">
        <v>0</v>
      </c>
      <c r="T159" s="135">
        <f>S159*H159</f>
        <v>0</v>
      </c>
      <c r="AR159" s="136" t="s">
        <v>127</v>
      </c>
      <c r="AT159" s="136" t="s">
        <v>123</v>
      </c>
      <c r="AU159" s="136" t="s">
        <v>83</v>
      </c>
      <c r="AY159" s="16" t="s">
        <v>121</v>
      </c>
      <c r="BE159" s="137">
        <f>IF(N159="základní",J159,0)</f>
        <v>0</v>
      </c>
      <c r="BF159" s="137">
        <f>IF(N159="snížená",J159,0)</f>
        <v>0</v>
      </c>
      <c r="BG159" s="137">
        <f>IF(N159="zákl. přenesená",J159,0)</f>
        <v>0</v>
      </c>
      <c r="BH159" s="137">
        <f>IF(N159="sníž. přenesená",J159,0)</f>
        <v>0</v>
      </c>
      <c r="BI159" s="137">
        <f>IF(N159="nulová",J159,0)</f>
        <v>0</v>
      </c>
      <c r="BJ159" s="16" t="s">
        <v>81</v>
      </c>
      <c r="BK159" s="137">
        <f>ROUND(I159*H159,2)</f>
        <v>0</v>
      </c>
      <c r="BL159" s="16" t="s">
        <v>127</v>
      </c>
      <c r="BM159" s="136" t="s">
        <v>170</v>
      </c>
    </row>
    <row r="160" spans="2:65" s="12" customFormat="1">
      <c r="B160" s="138"/>
      <c r="D160" s="139" t="s">
        <v>129</v>
      </c>
      <c r="E160" s="140" t="s">
        <v>1</v>
      </c>
      <c r="F160" s="141" t="s">
        <v>160</v>
      </c>
      <c r="H160" s="142">
        <v>34.5</v>
      </c>
      <c r="L160" s="138"/>
      <c r="M160" s="143"/>
      <c r="T160" s="144"/>
      <c r="AT160" s="140" t="s">
        <v>129</v>
      </c>
      <c r="AU160" s="140" t="s">
        <v>83</v>
      </c>
      <c r="AV160" s="12" t="s">
        <v>83</v>
      </c>
      <c r="AW160" s="12" t="s">
        <v>30</v>
      </c>
      <c r="AX160" s="12" t="s">
        <v>73</v>
      </c>
      <c r="AY160" s="140" t="s">
        <v>121</v>
      </c>
    </row>
    <row r="161" spans="2:65" s="13" customFormat="1">
      <c r="B161" s="145"/>
      <c r="D161" s="139" t="s">
        <v>129</v>
      </c>
      <c r="E161" s="146" t="s">
        <v>1</v>
      </c>
      <c r="F161" s="147" t="s">
        <v>131</v>
      </c>
      <c r="H161" s="148">
        <v>34.5</v>
      </c>
      <c r="L161" s="145"/>
      <c r="M161" s="149"/>
      <c r="T161" s="150"/>
      <c r="AT161" s="146" t="s">
        <v>129</v>
      </c>
      <c r="AU161" s="146" t="s">
        <v>83</v>
      </c>
      <c r="AV161" s="13" t="s">
        <v>127</v>
      </c>
      <c r="AW161" s="13" t="s">
        <v>30</v>
      </c>
      <c r="AX161" s="13" t="s">
        <v>81</v>
      </c>
      <c r="AY161" s="146" t="s">
        <v>121</v>
      </c>
    </row>
    <row r="162" spans="2:65" s="11" customFormat="1" ht="22.9" customHeight="1">
      <c r="B162" s="113"/>
      <c r="D162" s="114" t="s">
        <v>72</v>
      </c>
      <c r="E162" s="122" t="s">
        <v>149</v>
      </c>
      <c r="F162" s="122" t="s">
        <v>171</v>
      </c>
      <c r="J162" s="123"/>
      <c r="L162" s="113"/>
      <c r="M162" s="117"/>
      <c r="P162" s="118">
        <f>SUM(P163:P240)</f>
        <v>616.61259999999993</v>
      </c>
      <c r="R162" s="118">
        <f>SUM(R163:R240)</f>
        <v>28.887800000000006</v>
      </c>
      <c r="T162" s="119">
        <f>SUM(T163:T240)</f>
        <v>0</v>
      </c>
      <c r="AR162" s="114" t="s">
        <v>81</v>
      </c>
      <c r="AT162" s="120" t="s">
        <v>72</v>
      </c>
      <c r="AU162" s="120" t="s">
        <v>81</v>
      </c>
      <c r="AY162" s="114" t="s">
        <v>121</v>
      </c>
      <c r="BK162" s="121">
        <f>SUM(BK163:BK240)</f>
        <v>0</v>
      </c>
    </row>
    <row r="163" spans="2:65" s="1" customFormat="1" ht="24.2" customHeight="1">
      <c r="B163" s="124"/>
      <c r="C163" s="125" t="s">
        <v>172</v>
      </c>
      <c r="D163" s="125" t="s">
        <v>123</v>
      </c>
      <c r="E163" s="126" t="s">
        <v>173</v>
      </c>
      <c r="F163" s="127" t="s">
        <v>174</v>
      </c>
      <c r="G163" s="128" t="s">
        <v>175</v>
      </c>
      <c r="H163" s="129">
        <v>17.5</v>
      </c>
      <c r="I163" s="130"/>
      <c r="J163" s="130"/>
      <c r="K163" s="131"/>
      <c r="L163" s="28"/>
      <c r="M163" s="132" t="s">
        <v>1</v>
      </c>
      <c r="N163" s="133" t="s">
        <v>38</v>
      </c>
      <c r="O163" s="134">
        <v>7.5999999999999998E-2</v>
      </c>
      <c r="P163" s="134">
        <f>O163*H163</f>
        <v>1.33</v>
      </c>
      <c r="Q163" s="134">
        <v>6.4999999999999997E-3</v>
      </c>
      <c r="R163" s="134">
        <f>Q163*H163</f>
        <v>0.11374999999999999</v>
      </c>
      <c r="S163" s="134">
        <v>0</v>
      </c>
      <c r="T163" s="135">
        <f>S163*H163</f>
        <v>0</v>
      </c>
      <c r="AR163" s="136" t="s">
        <v>127</v>
      </c>
      <c r="AT163" s="136" t="s">
        <v>123</v>
      </c>
      <c r="AU163" s="136" t="s">
        <v>83</v>
      </c>
      <c r="AY163" s="16" t="s">
        <v>121</v>
      </c>
      <c r="BE163" s="137">
        <f>IF(N163="základní",J163,0)</f>
        <v>0</v>
      </c>
      <c r="BF163" s="137">
        <f>IF(N163="snížená",J163,0)</f>
        <v>0</v>
      </c>
      <c r="BG163" s="137">
        <f>IF(N163="zákl. přenesená",J163,0)</f>
        <v>0</v>
      </c>
      <c r="BH163" s="137">
        <f>IF(N163="sníž. přenesená",J163,0)</f>
        <v>0</v>
      </c>
      <c r="BI163" s="137">
        <f>IF(N163="nulová",J163,0)</f>
        <v>0</v>
      </c>
      <c r="BJ163" s="16" t="s">
        <v>81</v>
      </c>
      <c r="BK163" s="137">
        <f>ROUND(I163*H163,2)</f>
        <v>0</v>
      </c>
      <c r="BL163" s="16" t="s">
        <v>127</v>
      </c>
      <c r="BM163" s="136" t="s">
        <v>176</v>
      </c>
    </row>
    <row r="164" spans="2:65" s="12" customFormat="1">
      <c r="B164" s="138"/>
      <c r="D164" s="139" t="s">
        <v>129</v>
      </c>
      <c r="E164" s="140" t="s">
        <v>1</v>
      </c>
      <c r="F164" s="141" t="s">
        <v>177</v>
      </c>
      <c r="H164" s="142">
        <v>17.5</v>
      </c>
      <c r="L164" s="138"/>
      <c r="M164" s="143"/>
      <c r="T164" s="144"/>
      <c r="AT164" s="140" t="s">
        <v>129</v>
      </c>
      <c r="AU164" s="140" t="s">
        <v>83</v>
      </c>
      <c r="AV164" s="12" t="s">
        <v>83</v>
      </c>
      <c r="AW164" s="12" t="s">
        <v>30</v>
      </c>
      <c r="AX164" s="12" t="s">
        <v>73</v>
      </c>
      <c r="AY164" s="140" t="s">
        <v>121</v>
      </c>
    </row>
    <row r="165" spans="2:65" s="13" customFormat="1">
      <c r="B165" s="145"/>
      <c r="D165" s="139" t="s">
        <v>129</v>
      </c>
      <c r="E165" s="146" t="s">
        <v>1</v>
      </c>
      <c r="F165" s="147" t="s">
        <v>131</v>
      </c>
      <c r="H165" s="148">
        <v>17.5</v>
      </c>
      <c r="L165" s="145"/>
      <c r="M165" s="149"/>
      <c r="T165" s="150"/>
      <c r="AT165" s="146" t="s">
        <v>129</v>
      </c>
      <c r="AU165" s="146" t="s">
        <v>83</v>
      </c>
      <c r="AV165" s="13" t="s">
        <v>127</v>
      </c>
      <c r="AW165" s="13" t="s">
        <v>30</v>
      </c>
      <c r="AX165" s="13" t="s">
        <v>81</v>
      </c>
      <c r="AY165" s="146" t="s">
        <v>121</v>
      </c>
    </row>
    <row r="166" spans="2:65" s="1" customFormat="1" ht="24.2" customHeight="1">
      <c r="B166" s="124"/>
      <c r="C166" s="125" t="s">
        <v>178</v>
      </c>
      <c r="D166" s="125" t="s">
        <v>123</v>
      </c>
      <c r="E166" s="126" t="s">
        <v>179</v>
      </c>
      <c r="F166" s="127" t="s">
        <v>180</v>
      </c>
      <c r="G166" s="128" t="s">
        <v>175</v>
      </c>
      <c r="H166" s="129">
        <v>50.5</v>
      </c>
      <c r="I166" s="130"/>
      <c r="J166" s="130"/>
      <c r="K166" s="131"/>
      <c r="L166" s="28"/>
      <c r="M166" s="132" t="s">
        <v>1</v>
      </c>
      <c r="N166" s="133" t="s">
        <v>38</v>
      </c>
      <c r="O166" s="134">
        <v>7.5999999999999998E-2</v>
      </c>
      <c r="P166" s="134">
        <f>O166*H166</f>
        <v>3.8380000000000001</v>
      </c>
      <c r="Q166" s="134">
        <v>6.4999999999999997E-3</v>
      </c>
      <c r="R166" s="134">
        <f>Q166*H166</f>
        <v>0.32824999999999999</v>
      </c>
      <c r="S166" s="134">
        <v>0</v>
      </c>
      <c r="T166" s="135">
        <f>S166*H166</f>
        <v>0</v>
      </c>
      <c r="AR166" s="136" t="s">
        <v>127</v>
      </c>
      <c r="AT166" s="136" t="s">
        <v>123</v>
      </c>
      <c r="AU166" s="136" t="s">
        <v>83</v>
      </c>
      <c r="AY166" s="16" t="s">
        <v>121</v>
      </c>
      <c r="BE166" s="137">
        <f>IF(N166="základní",J166,0)</f>
        <v>0</v>
      </c>
      <c r="BF166" s="137">
        <f>IF(N166="snížená",J166,0)</f>
        <v>0</v>
      </c>
      <c r="BG166" s="137">
        <f>IF(N166="zákl. přenesená",J166,0)</f>
        <v>0</v>
      </c>
      <c r="BH166" s="137">
        <f>IF(N166="sníž. přenesená",J166,0)</f>
        <v>0</v>
      </c>
      <c r="BI166" s="137">
        <f>IF(N166="nulová",J166,0)</f>
        <v>0</v>
      </c>
      <c r="BJ166" s="16" t="s">
        <v>81</v>
      </c>
      <c r="BK166" s="137">
        <f>ROUND(I166*H166,2)</f>
        <v>0</v>
      </c>
      <c r="BL166" s="16" t="s">
        <v>127</v>
      </c>
      <c r="BM166" s="136" t="s">
        <v>181</v>
      </c>
    </row>
    <row r="167" spans="2:65" s="12" customFormat="1">
      <c r="B167" s="138"/>
      <c r="D167" s="139" t="s">
        <v>129</v>
      </c>
      <c r="E167" s="140" t="s">
        <v>1</v>
      </c>
      <c r="F167" s="141" t="s">
        <v>182</v>
      </c>
      <c r="H167" s="142">
        <v>50.5</v>
      </c>
      <c r="L167" s="138"/>
      <c r="M167" s="143"/>
      <c r="T167" s="144"/>
      <c r="AT167" s="140" t="s">
        <v>129</v>
      </c>
      <c r="AU167" s="140" t="s">
        <v>83</v>
      </c>
      <c r="AV167" s="12" t="s">
        <v>83</v>
      </c>
      <c r="AW167" s="12" t="s">
        <v>30</v>
      </c>
      <c r="AX167" s="12" t="s">
        <v>73</v>
      </c>
      <c r="AY167" s="140" t="s">
        <v>121</v>
      </c>
    </row>
    <row r="168" spans="2:65" s="13" customFormat="1">
      <c r="B168" s="145"/>
      <c r="D168" s="139" t="s">
        <v>129</v>
      </c>
      <c r="E168" s="146" t="s">
        <v>1</v>
      </c>
      <c r="F168" s="147" t="s">
        <v>131</v>
      </c>
      <c r="H168" s="148">
        <v>50.5</v>
      </c>
      <c r="L168" s="145"/>
      <c r="M168" s="149"/>
      <c r="T168" s="150"/>
      <c r="AT168" s="146" t="s">
        <v>129</v>
      </c>
      <c r="AU168" s="146" t="s">
        <v>83</v>
      </c>
      <c r="AV168" s="13" t="s">
        <v>127</v>
      </c>
      <c r="AW168" s="13" t="s">
        <v>30</v>
      </c>
      <c r="AX168" s="13" t="s">
        <v>81</v>
      </c>
      <c r="AY168" s="146" t="s">
        <v>121</v>
      </c>
    </row>
    <row r="169" spans="2:65" s="1" customFormat="1" ht="24.2" customHeight="1">
      <c r="B169" s="124"/>
      <c r="C169" s="125" t="s">
        <v>183</v>
      </c>
      <c r="D169" s="125" t="s">
        <v>123</v>
      </c>
      <c r="E169" s="126" t="s">
        <v>184</v>
      </c>
      <c r="F169" s="127" t="s">
        <v>185</v>
      </c>
      <c r="G169" s="128" t="s">
        <v>175</v>
      </c>
      <c r="H169" s="129">
        <v>40.9</v>
      </c>
      <c r="I169" s="130"/>
      <c r="J169" s="130"/>
      <c r="K169" s="131"/>
      <c r="L169" s="28"/>
      <c r="M169" s="132" t="s">
        <v>1</v>
      </c>
      <c r="N169" s="133" t="s">
        <v>38</v>
      </c>
      <c r="O169" s="134">
        <v>7.5999999999999998E-2</v>
      </c>
      <c r="P169" s="134">
        <f>O169*H169</f>
        <v>3.1083999999999996</v>
      </c>
      <c r="Q169" s="134">
        <v>6.4999999999999997E-3</v>
      </c>
      <c r="R169" s="134">
        <f>Q169*H169</f>
        <v>0.26584999999999998</v>
      </c>
      <c r="S169" s="134">
        <v>0</v>
      </c>
      <c r="T169" s="135">
        <f>S169*H169</f>
        <v>0</v>
      </c>
      <c r="AR169" s="136" t="s">
        <v>127</v>
      </c>
      <c r="AT169" s="136" t="s">
        <v>123</v>
      </c>
      <c r="AU169" s="136" t="s">
        <v>83</v>
      </c>
      <c r="AY169" s="16" t="s">
        <v>121</v>
      </c>
      <c r="BE169" s="137">
        <f>IF(N169="základní",J169,0)</f>
        <v>0</v>
      </c>
      <c r="BF169" s="137">
        <f>IF(N169="snížená",J169,0)</f>
        <v>0</v>
      </c>
      <c r="BG169" s="137">
        <f>IF(N169="zákl. přenesená",J169,0)</f>
        <v>0</v>
      </c>
      <c r="BH169" s="137">
        <f>IF(N169="sníž. přenesená",J169,0)</f>
        <v>0</v>
      </c>
      <c r="BI169" s="137">
        <f>IF(N169="nulová",J169,0)</f>
        <v>0</v>
      </c>
      <c r="BJ169" s="16" t="s">
        <v>81</v>
      </c>
      <c r="BK169" s="137">
        <f>ROUND(I169*H169,2)</f>
        <v>0</v>
      </c>
      <c r="BL169" s="16" t="s">
        <v>127</v>
      </c>
      <c r="BM169" s="136" t="s">
        <v>186</v>
      </c>
    </row>
    <row r="170" spans="2:65" s="12" customFormat="1">
      <c r="B170" s="138"/>
      <c r="D170" s="139" t="s">
        <v>129</v>
      </c>
      <c r="E170" s="140" t="s">
        <v>1</v>
      </c>
      <c r="F170" s="141" t="s">
        <v>187</v>
      </c>
      <c r="H170" s="142">
        <v>40.9</v>
      </c>
      <c r="L170" s="138"/>
      <c r="M170" s="143"/>
      <c r="T170" s="144"/>
      <c r="AT170" s="140" t="s">
        <v>129</v>
      </c>
      <c r="AU170" s="140" t="s">
        <v>83</v>
      </c>
      <c r="AV170" s="12" t="s">
        <v>83</v>
      </c>
      <c r="AW170" s="12" t="s">
        <v>30</v>
      </c>
      <c r="AX170" s="12" t="s">
        <v>73</v>
      </c>
      <c r="AY170" s="140" t="s">
        <v>121</v>
      </c>
    </row>
    <row r="171" spans="2:65" s="13" customFormat="1">
      <c r="B171" s="145"/>
      <c r="D171" s="139" t="s">
        <v>129</v>
      </c>
      <c r="E171" s="146" t="s">
        <v>1</v>
      </c>
      <c r="F171" s="147" t="s">
        <v>131</v>
      </c>
      <c r="H171" s="148">
        <v>40.9</v>
      </c>
      <c r="L171" s="145"/>
      <c r="M171" s="149"/>
      <c r="T171" s="150"/>
      <c r="AT171" s="146" t="s">
        <v>129</v>
      </c>
      <c r="AU171" s="146" t="s">
        <v>83</v>
      </c>
      <c r="AV171" s="13" t="s">
        <v>127</v>
      </c>
      <c r="AW171" s="13" t="s">
        <v>30</v>
      </c>
      <c r="AX171" s="13" t="s">
        <v>81</v>
      </c>
      <c r="AY171" s="146" t="s">
        <v>121</v>
      </c>
    </row>
    <row r="172" spans="2:65" s="1" customFormat="1" ht="24.2" customHeight="1">
      <c r="B172" s="124"/>
      <c r="C172" s="125" t="s">
        <v>188</v>
      </c>
      <c r="D172" s="125" t="s">
        <v>123</v>
      </c>
      <c r="E172" s="126" t="s">
        <v>189</v>
      </c>
      <c r="F172" s="127" t="s">
        <v>190</v>
      </c>
      <c r="G172" s="128" t="s">
        <v>175</v>
      </c>
      <c r="H172" s="129">
        <v>2.9</v>
      </c>
      <c r="I172" s="130"/>
      <c r="J172" s="130"/>
      <c r="K172" s="131"/>
      <c r="L172" s="28"/>
      <c r="M172" s="132" t="s">
        <v>1</v>
      </c>
      <c r="N172" s="133" t="s">
        <v>38</v>
      </c>
      <c r="O172" s="134">
        <v>7.5999999999999998E-2</v>
      </c>
      <c r="P172" s="134">
        <f>O172*H172</f>
        <v>0.22039999999999998</v>
      </c>
      <c r="Q172" s="134">
        <v>6.4999999999999997E-3</v>
      </c>
      <c r="R172" s="134">
        <f>Q172*H172</f>
        <v>1.8849999999999999E-2</v>
      </c>
      <c r="S172" s="134">
        <v>0</v>
      </c>
      <c r="T172" s="135">
        <f>S172*H172</f>
        <v>0</v>
      </c>
      <c r="AR172" s="136" t="s">
        <v>127</v>
      </c>
      <c r="AT172" s="136" t="s">
        <v>123</v>
      </c>
      <c r="AU172" s="136" t="s">
        <v>83</v>
      </c>
      <c r="AY172" s="16" t="s">
        <v>121</v>
      </c>
      <c r="BE172" s="137">
        <f>IF(N172="základní",J172,0)</f>
        <v>0</v>
      </c>
      <c r="BF172" s="137">
        <f>IF(N172="snížená",J172,0)</f>
        <v>0</v>
      </c>
      <c r="BG172" s="137">
        <f>IF(N172="zákl. přenesená",J172,0)</f>
        <v>0</v>
      </c>
      <c r="BH172" s="137">
        <f>IF(N172="sníž. přenesená",J172,0)</f>
        <v>0</v>
      </c>
      <c r="BI172" s="137">
        <f>IF(N172="nulová",J172,0)</f>
        <v>0</v>
      </c>
      <c r="BJ172" s="16" t="s">
        <v>81</v>
      </c>
      <c r="BK172" s="137">
        <f>ROUND(I172*H172,2)</f>
        <v>0</v>
      </c>
      <c r="BL172" s="16" t="s">
        <v>127</v>
      </c>
      <c r="BM172" s="136" t="s">
        <v>191</v>
      </c>
    </row>
    <row r="173" spans="2:65" s="12" customFormat="1">
      <c r="B173" s="138"/>
      <c r="D173" s="139" t="s">
        <v>129</v>
      </c>
      <c r="E173" s="140" t="s">
        <v>1</v>
      </c>
      <c r="F173" s="141" t="s">
        <v>192</v>
      </c>
      <c r="H173" s="142">
        <v>2.9</v>
      </c>
      <c r="L173" s="138"/>
      <c r="M173" s="143"/>
      <c r="T173" s="144"/>
      <c r="AT173" s="140" t="s">
        <v>129</v>
      </c>
      <c r="AU173" s="140" t="s">
        <v>83</v>
      </c>
      <c r="AV173" s="12" t="s">
        <v>83</v>
      </c>
      <c r="AW173" s="12" t="s">
        <v>30</v>
      </c>
      <c r="AX173" s="12" t="s">
        <v>73</v>
      </c>
      <c r="AY173" s="140" t="s">
        <v>121</v>
      </c>
    </row>
    <row r="174" spans="2:65" s="13" customFormat="1">
      <c r="B174" s="145"/>
      <c r="D174" s="139" t="s">
        <v>129</v>
      </c>
      <c r="E174" s="146" t="s">
        <v>1</v>
      </c>
      <c r="F174" s="147" t="s">
        <v>131</v>
      </c>
      <c r="H174" s="148">
        <v>2.9</v>
      </c>
      <c r="L174" s="145"/>
      <c r="M174" s="149"/>
      <c r="T174" s="150"/>
      <c r="AT174" s="146" t="s">
        <v>129</v>
      </c>
      <c r="AU174" s="146" t="s">
        <v>83</v>
      </c>
      <c r="AV174" s="13" t="s">
        <v>127</v>
      </c>
      <c r="AW174" s="13" t="s">
        <v>30</v>
      </c>
      <c r="AX174" s="13" t="s">
        <v>81</v>
      </c>
      <c r="AY174" s="146" t="s">
        <v>121</v>
      </c>
    </row>
    <row r="175" spans="2:65" s="1" customFormat="1" ht="24.2" customHeight="1">
      <c r="B175" s="124"/>
      <c r="C175" s="125" t="s">
        <v>193</v>
      </c>
      <c r="D175" s="125" t="s">
        <v>123</v>
      </c>
      <c r="E175" s="126" t="s">
        <v>194</v>
      </c>
      <c r="F175" s="127" t="s">
        <v>195</v>
      </c>
      <c r="G175" s="128" t="s">
        <v>158</v>
      </c>
      <c r="H175" s="129">
        <v>3.5</v>
      </c>
      <c r="I175" s="130"/>
      <c r="J175" s="130"/>
      <c r="K175" s="131"/>
      <c r="L175" s="28"/>
      <c r="M175" s="132" t="s">
        <v>1</v>
      </c>
      <c r="N175" s="133" t="s">
        <v>38</v>
      </c>
      <c r="O175" s="134">
        <v>7.5999999999999998E-2</v>
      </c>
      <c r="P175" s="134">
        <f>O175*H175</f>
        <v>0.26600000000000001</v>
      </c>
      <c r="Q175" s="134">
        <v>6.4999999999999997E-3</v>
      </c>
      <c r="R175" s="134">
        <f>Q175*H175</f>
        <v>2.2749999999999999E-2</v>
      </c>
      <c r="S175" s="134">
        <v>0</v>
      </c>
      <c r="T175" s="135">
        <f>S175*H175</f>
        <v>0</v>
      </c>
      <c r="AR175" s="136" t="s">
        <v>127</v>
      </c>
      <c r="AT175" s="136" t="s">
        <v>123</v>
      </c>
      <c r="AU175" s="136" t="s">
        <v>83</v>
      </c>
      <c r="AY175" s="16" t="s">
        <v>121</v>
      </c>
      <c r="BE175" s="137">
        <f>IF(N175="základní",J175,0)</f>
        <v>0</v>
      </c>
      <c r="BF175" s="137">
        <f>IF(N175="snížená",J175,0)</f>
        <v>0</v>
      </c>
      <c r="BG175" s="137">
        <f>IF(N175="zákl. přenesená",J175,0)</f>
        <v>0</v>
      </c>
      <c r="BH175" s="137">
        <f>IF(N175="sníž. přenesená",J175,0)</f>
        <v>0</v>
      </c>
      <c r="BI175" s="137">
        <f>IF(N175="nulová",J175,0)</f>
        <v>0</v>
      </c>
      <c r="BJ175" s="16" t="s">
        <v>81</v>
      </c>
      <c r="BK175" s="137">
        <f>ROUND(I175*H175,2)</f>
        <v>0</v>
      </c>
      <c r="BL175" s="16" t="s">
        <v>127</v>
      </c>
      <c r="BM175" s="136" t="s">
        <v>196</v>
      </c>
    </row>
    <row r="176" spans="2:65" s="1" customFormat="1" ht="24.2" customHeight="1">
      <c r="B176" s="124"/>
      <c r="C176" s="125" t="s">
        <v>8</v>
      </c>
      <c r="D176" s="125" t="s">
        <v>123</v>
      </c>
      <c r="E176" s="126" t="s">
        <v>197</v>
      </c>
      <c r="F176" s="127" t="s">
        <v>198</v>
      </c>
      <c r="G176" s="128" t="s">
        <v>175</v>
      </c>
      <c r="H176" s="129">
        <v>90</v>
      </c>
      <c r="I176" s="130"/>
      <c r="J176" s="130"/>
      <c r="K176" s="131"/>
      <c r="L176" s="28"/>
      <c r="M176" s="132" t="s">
        <v>1</v>
      </c>
      <c r="N176" s="133" t="s">
        <v>38</v>
      </c>
      <c r="O176" s="134">
        <v>7.5999999999999998E-2</v>
      </c>
      <c r="P176" s="134">
        <f>O176*H176</f>
        <v>6.84</v>
      </c>
      <c r="Q176" s="134">
        <v>6.4999999999999997E-3</v>
      </c>
      <c r="R176" s="134">
        <f>Q176*H176</f>
        <v>0.58499999999999996</v>
      </c>
      <c r="S176" s="134">
        <v>0</v>
      </c>
      <c r="T176" s="135">
        <f>S176*H176</f>
        <v>0</v>
      </c>
      <c r="AR176" s="136" t="s">
        <v>127</v>
      </c>
      <c r="AT176" s="136" t="s">
        <v>123</v>
      </c>
      <c r="AU176" s="136" t="s">
        <v>83</v>
      </c>
      <c r="AY176" s="16" t="s">
        <v>121</v>
      </c>
      <c r="BE176" s="137">
        <f>IF(N176="základní",J176,0)</f>
        <v>0</v>
      </c>
      <c r="BF176" s="137">
        <f>IF(N176="snížená",J176,0)</f>
        <v>0</v>
      </c>
      <c r="BG176" s="137">
        <f>IF(N176="zákl. přenesená",J176,0)</f>
        <v>0</v>
      </c>
      <c r="BH176" s="137">
        <f>IF(N176="sníž. přenesená",J176,0)</f>
        <v>0</v>
      </c>
      <c r="BI176" s="137">
        <f>IF(N176="nulová",J176,0)</f>
        <v>0</v>
      </c>
      <c r="BJ176" s="16" t="s">
        <v>81</v>
      </c>
      <c r="BK176" s="137">
        <f>ROUND(I176*H176,2)</f>
        <v>0</v>
      </c>
      <c r="BL176" s="16" t="s">
        <v>127</v>
      </c>
      <c r="BM176" s="136" t="s">
        <v>199</v>
      </c>
    </row>
    <row r="177" spans="2:65" s="12" customFormat="1">
      <c r="B177" s="138"/>
      <c r="D177" s="139" t="s">
        <v>129</v>
      </c>
      <c r="E177" s="140" t="s">
        <v>1</v>
      </c>
      <c r="F177" s="141" t="s">
        <v>200</v>
      </c>
      <c r="H177" s="142">
        <v>90</v>
      </c>
      <c r="L177" s="138"/>
      <c r="M177" s="143"/>
      <c r="T177" s="144"/>
      <c r="AT177" s="140" t="s">
        <v>129</v>
      </c>
      <c r="AU177" s="140" t="s">
        <v>83</v>
      </c>
      <c r="AV177" s="12" t="s">
        <v>83</v>
      </c>
      <c r="AW177" s="12" t="s">
        <v>30</v>
      </c>
      <c r="AX177" s="12" t="s">
        <v>73</v>
      </c>
      <c r="AY177" s="140" t="s">
        <v>121</v>
      </c>
    </row>
    <row r="178" spans="2:65" s="13" customFormat="1">
      <c r="B178" s="145"/>
      <c r="D178" s="139" t="s">
        <v>129</v>
      </c>
      <c r="E178" s="146" t="s">
        <v>1</v>
      </c>
      <c r="F178" s="147" t="s">
        <v>131</v>
      </c>
      <c r="H178" s="148">
        <v>90</v>
      </c>
      <c r="L178" s="145"/>
      <c r="M178" s="149"/>
      <c r="T178" s="150"/>
      <c r="AT178" s="146" t="s">
        <v>129</v>
      </c>
      <c r="AU178" s="146" t="s">
        <v>83</v>
      </c>
      <c r="AV178" s="13" t="s">
        <v>127</v>
      </c>
      <c r="AW178" s="13" t="s">
        <v>30</v>
      </c>
      <c r="AX178" s="13" t="s">
        <v>81</v>
      </c>
      <c r="AY178" s="146" t="s">
        <v>121</v>
      </c>
    </row>
    <row r="179" spans="2:65" s="1" customFormat="1" ht="24.2" customHeight="1">
      <c r="B179" s="124"/>
      <c r="C179" s="125" t="s">
        <v>201</v>
      </c>
      <c r="D179" s="125" t="s">
        <v>123</v>
      </c>
      <c r="E179" s="126" t="s">
        <v>202</v>
      </c>
      <c r="F179" s="127" t="s">
        <v>203</v>
      </c>
      <c r="G179" s="128" t="s">
        <v>158</v>
      </c>
      <c r="H179" s="129">
        <v>60.9</v>
      </c>
      <c r="I179" s="130"/>
      <c r="J179" s="130"/>
      <c r="K179" s="131"/>
      <c r="L179" s="28"/>
      <c r="M179" s="132" t="s">
        <v>1</v>
      </c>
      <c r="N179" s="133" t="s">
        <v>38</v>
      </c>
      <c r="O179" s="134">
        <v>7.5999999999999998E-2</v>
      </c>
      <c r="P179" s="134">
        <f>O179*H179</f>
        <v>4.6284000000000001</v>
      </c>
      <c r="Q179" s="134">
        <v>6.4999999999999997E-3</v>
      </c>
      <c r="R179" s="134">
        <f>Q179*H179</f>
        <v>0.39584999999999998</v>
      </c>
      <c r="S179" s="134">
        <v>0</v>
      </c>
      <c r="T179" s="135">
        <f>S179*H179</f>
        <v>0</v>
      </c>
      <c r="AR179" s="136" t="s">
        <v>127</v>
      </c>
      <c r="AT179" s="136" t="s">
        <v>123</v>
      </c>
      <c r="AU179" s="136" t="s">
        <v>83</v>
      </c>
      <c r="AY179" s="16" t="s">
        <v>121</v>
      </c>
      <c r="BE179" s="137">
        <f>IF(N179="základní",J179,0)</f>
        <v>0</v>
      </c>
      <c r="BF179" s="137">
        <f>IF(N179="snížená",J179,0)</f>
        <v>0</v>
      </c>
      <c r="BG179" s="137">
        <f>IF(N179="zákl. přenesená",J179,0)</f>
        <v>0</v>
      </c>
      <c r="BH179" s="137">
        <f>IF(N179="sníž. přenesená",J179,0)</f>
        <v>0</v>
      </c>
      <c r="BI179" s="137">
        <f>IF(N179="nulová",J179,0)</f>
        <v>0</v>
      </c>
      <c r="BJ179" s="16" t="s">
        <v>81</v>
      </c>
      <c r="BK179" s="137">
        <f>ROUND(I179*H179,2)</f>
        <v>0</v>
      </c>
      <c r="BL179" s="16" t="s">
        <v>127</v>
      </c>
      <c r="BM179" s="136" t="s">
        <v>204</v>
      </c>
    </row>
    <row r="180" spans="2:65" s="12" customFormat="1">
      <c r="B180" s="138"/>
      <c r="D180" s="139" t="s">
        <v>129</v>
      </c>
      <c r="E180" s="140" t="s">
        <v>1</v>
      </c>
      <c r="F180" s="141" t="s">
        <v>205</v>
      </c>
      <c r="H180" s="142">
        <v>60.9</v>
      </c>
      <c r="L180" s="138"/>
      <c r="M180" s="143"/>
      <c r="T180" s="144"/>
      <c r="AT180" s="140" t="s">
        <v>129</v>
      </c>
      <c r="AU180" s="140" t="s">
        <v>83</v>
      </c>
      <c r="AV180" s="12" t="s">
        <v>83</v>
      </c>
      <c r="AW180" s="12" t="s">
        <v>30</v>
      </c>
      <c r="AX180" s="12" t="s">
        <v>73</v>
      </c>
      <c r="AY180" s="140" t="s">
        <v>121</v>
      </c>
    </row>
    <row r="181" spans="2:65" s="13" customFormat="1">
      <c r="B181" s="145"/>
      <c r="D181" s="139" t="s">
        <v>129</v>
      </c>
      <c r="E181" s="146" t="s">
        <v>1</v>
      </c>
      <c r="F181" s="147" t="s">
        <v>131</v>
      </c>
      <c r="H181" s="148">
        <v>60.9</v>
      </c>
      <c r="L181" s="145"/>
      <c r="M181" s="149"/>
      <c r="T181" s="150"/>
      <c r="AT181" s="146" t="s">
        <v>129</v>
      </c>
      <c r="AU181" s="146" t="s">
        <v>83</v>
      </c>
      <c r="AV181" s="13" t="s">
        <v>127</v>
      </c>
      <c r="AW181" s="13" t="s">
        <v>30</v>
      </c>
      <c r="AX181" s="13" t="s">
        <v>81</v>
      </c>
      <c r="AY181" s="146" t="s">
        <v>121</v>
      </c>
    </row>
    <row r="182" spans="2:65" s="1" customFormat="1" ht="24.2" customHeight="1">
      <c r="B182" s="124"/>
      <c r="C182" s="125" t="s">
        <v>206</v>
      </c>
      <c r="D182" s="125" t="s">
        <v>123</v>
      </c>
      <c r="E182" s="126" t="s">
        <v>207</v>
      </c>
      <c r="F182" s="127" t="s">
        <v>208</v>
      </c>
      <c r="G182" s="128" t="s">
        <v>209</v>
      </c>
      <c r="H182" s="129">
        <v>290</v>
      </c>
      <c r="I182" s="130"/>
      <c r="J182" s="130"/>
      <c r="K182" s="131"/>
      <c r="L182" s="28"/>
      <c r="M182" s="132" t="s">
        <v>1</v>
      </c>
      <c r="N182" s="133" t="s">
        <v>38</v>
      </c>
      <c r="O182" s="134">
        <v>7.5999999999999998E-2</v>
      </c>
      <c r="P182" s="134">
        <f>O182*H182</f>
        <v>22.04</v>
      </c>
      <c r="Q182" s="134">
        <v>6.4999999999999997E-3</v>
      </c>
      <c r="R182" s="134">
        <f>Q182*H182</f>
        <v>1.885</v>
      </c>
      <c r="S182" s="134">
        <v>0</v>
      </c>
      <c r="T182" s="135">
        <f>S182*H182</f>
        <v>0</v>
      </c>
      <c r="AR182" s="136" t="s">
        <v>127</v>
      </c>
      <c r="AT182" s="136" t="s">
        <v>123</v>
      </c>
      <c r="AU182" s="136" t="s">
        <v>83</v>
      </c>
      <c r="AY182" s="16" t="s">
        <v>121</v>
      </c>
      <c r="BE182" s="137">
        <f>IF(N182="základní",J182,0)</f>
        <v>0</v>
      </c>
      <c r="BF182" s="137">
        <f>IF(N182="snížená",J182,0)</f>
        <v>0</v>
      </c>
      <c r="BG182" s="137">
        <f>IF(N182="zákl. přenesená",J182,0)</f>
        <v>0</v>
      </c>
      <c r="BH182" s="137">
        <f>IF(N182="sníž. přenesená",J182,0)</f>
        <v>0</v>
      </c>
      <c r="BI182" s="137">
        <f>IF(N182="nulová",J182,0)</f>
        <v>0</v>
      </c>
      <c r="BJ182" s="16" t="s">
        <v>81</v>
      </c>
      <c r="BK182" s="137">
        <f>ROUND(I182*H182,2)</f>
        <v>0</v>
      </c>
      <c r="BL182" s="16" t="s">
        <v>127</v>
      </c>
      <c r="BM182" s="136" t="s">
        <v>210</v>
      </c>
    </row>
    <row r="183" spans="2:65" s="12" customFormat="1">
      <c r="B183" s="138"/>
      <c r="D183" s="139" t="s">
        <v>129</v>
      </c>
      <c r="E183" s="140" t="s">
        <v>1</v>
      </c>
      <c r="F183" s="141" t="s">
        <v>211</v>
      </c>
      <c r="H183" s="142">
        <v>290</v>
      </c>
      <c r="L183" s="138"/>
      <c r="M183" s="143"/>
      <c r="T183" s="144"/>
      <c r="AT183" s="140" t="s">
        <v>129</v>
      </c>
      <c r="AU183" s="140" t="s">
        <v>83</v>
      </c>
      <c r="AV183" s="12" t="s">
        <v>83</v>
      </c>
      <c r="AW183" s="12" t="s">
        <v>30</v>
      </c>
      <c r="AX183" s="12" t="s">
        <v>73</v>
      </c>
      <c r="AY183" s="140" t="s">
        <v>121</v>
      </c>
    </row>
    <row r="184" spans="2:65" s="13" customFormat="1">
      <c r="B184" s="145"/>
      <c r="D184" s="139" t="s">
        <v>129</v>
      </c>
      <c r="E184" s="146" t="s">
        <v>1</v>
      </c>
      <c r="F184" s="147" t="s">
        <v>131</v>
      </c>
      <c r="H184" s="148">
        <v>290</v>
      </c>
      <c r="L184" s="145"/>
      <c r="M184" s="149"/>
      <c r="T184" s="150"/>
      <c r="AT184" s="146" t="s">
        <v>129</v>
      </c>
      <c r="AU184" s="146" t="s">
        <v>83</v>
      </c>
      <c r="AV184" s="13" t="s">
        <v>127</v>
      </c>
      <c r="AW184" s="13" t="s">
        <v>30</v>
      </c>
      <c r="AX184" s="13" t="s">
        <v>81</v>
      </c>
      <c r="AY184" s="146" t="s">
        <v>121</v>
      </c>
    </row>
    <row r="185" spans="2:65" s="1" customFormat="1" ht="37.9" customHeight="1">
      <c r="B185" s="124"/>
      <c r="C185" s="125" t="s">
        <v>212</v>
      </c>
      <c r="D185" s="125" t="s">
        <v>123</v>
      </c>
      <c r="E185" s="126" t="s">
        <v>213</v>
      </c>
      <c r="F185" s="127" t="s">
        <v>214</v>
      </c>
      <c r="G185" s="128" t="s">
        <v>209</v>
      </c>
      <c r="H185" s="129">
        <v>290</v>
      </c>
      <c r="I185" s="130"/>
      <c r="J185" s="130"/>
      <c r="K185" s="131"/>
      <c r="L185" s="28"/>
      <c r="M185" s="132" t="s">
        <v>1</v>
      </c>
      <c r="N185" s="133" t="s">
        <v>38</v>
      </c>
      <c r="O185" s="134">
        <v>7.5999999999999998E-2</v>
      </c>
      <c r="P185" s="134">
        <f>O185*H185</f>
        <v>22.04</v>
      </c>
      <c r="Q185" s="134">
        <v>6.4999999999999997E-3</v>
      </c>
      <c r="R185" s="134">
        <f>Q185*H185</f>
        <v>1.885</v>
      </c>
      <c r="S185" s="134">
        <v>0</v>
      </c>
      <c r="T185" s="135">
        <f>S185*H185</f>
        <v>0</v>
      </c>
      <c r="AR185" s="136" t="s">
        <v>127</v>
      </c>
      <c r="AT185" s="136" t="s">
        <v>123</v>
      </c>
      <c r="AU185" s="136" t="s">
        <v>83</v>
      </c>
      <c r="AY185" s="16" t="s">
        <v>121</v>
      </c>
      <c r="BE185" s="137">
        <f>IF(N185="základní",J185,0)</f>
        <v>0</v>
      </c>
      <c r="BF185" s="137">
        <f>IF(N185="snížená",J185,0)</f>
        <v>0</v>
      </c>
      <c r="BG185" s="137">
        <f>IF(N185="zákl. přenesená",J185,0)</f>
        <v>0</v>
      </c>
      <c r="BH185" s="137">
        <f>IF(N185="sníž. přenesená",J185,0)</f>
        <v>0</v>
      </c>
      <c r="BI185" s="137">
        <f>IF(N185="nulová",J185,0)</f>
        <v>0</v>
      </c>
      <c r="BJ185" s="16" t="s">
        <v>81</v>
      </c>
      <c r="BK185" s="137">
        <f>ROUND(I185*H185,2)</f>
        <v>0</v>
      </c>
      <c r="BL185" s="16" t="s">
        <v>127</v>
      </c>
      <c r="BM185" s="136" t="s">
        <v>215</v>
      </c>
    </row>
    <row r="186" spans="2:65" s="12" customFormat="1">
      <c r="B186" s="138"/>
      <c r="D186" s="139" t="s">
        <v>129</v>
      </c>
      <c r="E186" s="140" t="s">
        <v>1</v>
      </c>
      <c r="F186" s="141" t="s">
        <v>211</v>
      </c>
      <c r="H186" s="142">
        <v>290</v>
      </c>
      <c r="L186" s="138"/>
      <c r="M186" s="143"/>
      <c r="T186" s="144"/>
      <c r="AT186" s="140" t="s">
        <v>129</v>
      </c>
      <c r="AU186" s="140" t="s">
        <v>83</v>
      </c>
      <c r="AV186" s="12" t="s">
        <v>83</v>
      </c>
      <c r="AW186" s="12" t="s">
        <v>30</v>
      </c>
      <c r="AX186" s="12" t="s">
        <v>73</v>
      </c>
      <c r="AY186" s="140" t="s">
        <v>121</v>
      </c>
    </row>
    <row r="187" spans="2:65" s="13" customFormat="1">
      <c r="B187" s="145"/>
      <c r="D187" s="139" t="s">
        <v>129</v>
      </c>
      <c r="E187" s="146" t="s">
        <v>1</v>
      </c>
      <c r="F187" s="147" t="s">
        <v>131</v>
      </c>
      <c r="H187" s="148">
        <v>290</v>
      </c>
      <c r="L187" s="145"/>
      <c r="M187" s="149"/>
      <c r="T187" s="150"/>
      <c r="AT187" s="146" t="s">
        <v>129</v>
      </c>
      <c r="AU187" s="146" t="s">
        <v>83</v>
      </c>
      <c r="AV187" s="13" t="s">
        <v>127</v>
      </c>
      <c r="AW187" s="13" t="s">
        <v>30</v>
      </c>
      <c r="AX187" s="13" t="s">
        <v>81</v>
      </c>
      <c r="AY187" s="146" t="s">
        <v>121</v>
      </c>
    </row>
    <row r="188" spans="2:65" s="1" customFormat="1" ht="24.2" customHeight="1">
      <c r="B188" s="124"/>
      <c r="C188" s="125" t="s">
        <v>216</v>
      </c>
      <c r="D188" s="125" t="s">
        <v>123</v>
      </c>
      <c r="E188" s="126" t="s">
        <v>217</v>
      </c>
      <c r="F188" s="127" t="s">
        <v>218</v>
      </c>
      <c r="G188" s="128" t="s">
        <v>209</v>
      </c>
      <c r="H188" s="129">
        <v>580</v>
      </c>
      <c r="I188" s="130"/>
      <c r="J188" s="130"/>
      <c r="K188" s="131"/>
      <c r="L188" s="28"/>
      <c r="M188" s="132" t="s">
        <v>1</v>
      </c>
      <c r="N188" s="133" t="s">
        <v>38</v>
      </c>
      <c r="O188" s="134">
        <v>7.5999999999999998E-2</v>
      </c>
      <c r="P188" s="134">
        <f>O188*H188</f>
        <v>44.08</v>
      </c>
      <c r="Q188" s="134">
        <v>6.4999999999999997E-3</v>
      </c>
      <c r="R188" s="134">
        <f>Q188*H188</f>
        <v>3.77</v>
      </c>
      <c r="S188" s="134">
        <v>0</v>
      </c>
      <c r="T188" s="135">
        <f>S188*H188</f>
        <v>0</v>
      </c>
      <c r="AR188" s="136" t="s">
        <v>127</v>
      </c>
      <c r="AT188" s="136" t="s">
        <v>123</v>
      </c>
      <c r="AU188" s="136" t="s">
        <v>83</v>
      </c>
      <c r="AY188" s="16" t="s">
        <v>121</v>
      </c>
      <c r="BE188" s="137">
        <f>IF(N188="základní",J188,0)</f>
        <v>0</v>
      </c>
      <c r="BF188" s="137">
        <f>IF(N188="snížená",J188,0)</f>
        <v>0</v>
      </c>
      <c r="BG188" s="137">
        <f>IF(N188="zákl. přenesená",J188,0)</f>
        <v>0</v>
      </c>
      <c r="BH188" s="137">
        <f>IF(N188="sníž. přenesená",J188,0)</f>
        <v>0</v>
      </c>
      <c r="BI188" s="137">
        <f>IF(N188="nulová",J188,0)</f>
        <v>0</v>
      </c>
      <c r="BJ188" s="16" t="s">
        <v>81</v>
      </c>
      <c r="BK188" s="137">
        <f>ROUND(I188*H188,2)</f>
        <v>0</v>
      </c>
      <c r="BL188" s="16" t="s">
        <v>127</v>
      </c>
      <c r="BM188" s="136" t="s">
        <v>219</v>
      </c>
    </row>
    <row r="189" spans="2:65" s="12" customFormat="1">
      <c r="B189" s="138"/>
      <c r="D189" s="139" t="s">
        <v>129</v>
      </c>
      <c r="E189" s="140" t="s">
        <v>1</v>
      </c>
      <c r="F189" s="141" t="s">
        <v>220</v>
      </c>
      <c r="H189" s="142">
        <v>580</v>
      </c>
      <c r="L189" s="138"/>
      <c r="M189" s="143"/>
      <c r="T189" s="144"/>
      <c r="AT189" s="140" t="s">
        <v>129</v>
      </c>
      <c r="AU189" s="140" t="s">
        <v>83</v>
      </c>
      <c r="AV189" s="12" t="s">
        <v>83</v>
      </c>
      <c r="AW189" s="12" t="s">
        <v>30</v>
      </c>
      <c r="AX189" s="12" t="s">
        <v>73</v>
      </c>
      <c r="AY189" s="140" t="s">
        <v>121</v>
      </c>
    </row>
    <row r="190" spans="2:65" s="13" customFormat="1">
      <c r="B190" s="145"/>
      <c r="D190" s="139" t="s">
        <v>129</v>
      </c>
      <c r="E190" s="146" t="s">
        <v>1</v>
      </c>
      <c r="F190" s="147" t="s">
        <v>131</v>
      </c>
      <c r="H190" s="148">
        <v>580</v>
      </c>
      <c r="L190" s="145"/>
      <c r="M190" s="149"/>
      <c r="T190" s="150"/>
      <c r="AT190" s="146" t="s">
        <v>129</v>
      </c>
      <c r="AU190" s="146" t="s">
        <v>83</v>
      </c>
      <c r="AV190" s="13" t="s">
        <v>127</v>
      </c>
      <c r="AW190" s="13" t="s">
        <v>30</v>
      </c>
      <c r="AX190" s="13" t="s">
        <v>81</v>
      </c>
      <c r="AY190" s="146" t="s">
        <v>121</v>
      </c>
    </row>
    <row r="191" spans="2:65" s="1" customFormat="1" ht="24.2" customHeight="1">
      <c r="B191" s="124"/>
      <c r="C191" s="125" t="s">
        <v>221</v>
      </c>
      <c r="D191" s="125" t="s">
        <v>123</v>
      </c>
      <c r="E191" s="126" t="s">
        <v>222</v>
      </c>
      <c r="F191" s="127" t="s">
        <v>223</v>
      </c>
      <c r="G191" s="128" t="s">
        <v>209</v>
      </c>
      <c r="H191" s="129">
        <v>3</v>
      </c>
      <c r="I191" s="130"/>
      <c r="J191" s="130"/>
      <c r="K191" s="131"/>
      <c r="L191" s="28"/>
      <c r="M191" s="132" t="s">
        <v>1</v>
      </c>
      <c r="N191" s="133" t="s">
        <v>38</v>
      </c>
      <c r="O191" s="134">
        <v>7.5999999999999998E-2</v>
      </c>
      <c r="P191" s="134">
        <f>O191*H191</f>
        <v>0.22799999999999998</v>
      </c>
      <c r="Q191" s="134">
        <v>6.4999999999999997E-3</v>
      </c>
      <c r="R191" s="134">
        <f>Q191*H191</f>
        <v>1.95E-2</v>
      </c>
      <c r="S191" s="134">
        <v>0</v>
      </c>
      <c r="T191" s="135">
        <f>S191*H191</f>
        <v>0</v>
      </c>
      <c r="AR191" s="136" t="s">
        <v>127</v>
      </c>
      <c r="AT191" s="136" t="s">
        <v>123</v>
      </c>
      <c r="AU191" s="136" t="s">
        <v>83</v>
      </c>
      <c r="AY191" s="16" t="s">
        <v>121</v>
      </c>
      <c r="BE191" s="137">
        <f>IF(N191="základní",J191,0)</f>
        <v>0</v>
      </c>
      <c r="BF191" s="137">
        <f>IF(N191="snížená",J191,0)</f>
        <v>0</v>
      </c>
      <c r="BG191" s="137">
        <f>IF(N191="zákl. přenesená",J191,0)</f>
        <v>0</v>
      </c>
      <c r="BH191" s="137">
        <f>IF(N191="sníž. přenesená",J191,0)</f>
        <v>0</v>
      </c>
      <c r="BI191" s="137">
        <f>IF(N191="nulová",J191,0)</f>
        <v>0</v>
      </c>
      <c r="BJ191" s="16" t="s">
        <v>81</v>
      </c>
      <c r="BK191" s="137">
        <f>ROUND(I191*H191,2)</f>
        <v>0</v>
      </c>
      <c r="BL191" s="16" t="s">
        <v>127</v>
      </c>
      <c r="BM191" s="136" t="s">
        <v>224</v>
      </c>
    </row>
    <row r="192" spans="2:65" s="12" customFormat="1">
      <c r="B192" s="138"/>
      <c r="D192" s="139" t="s">
        <v>129</v>
      </c>
      <c r="E192" s="140" t="s">
        <v>1</v>
      </c>
      <c r="F192" s="141" t="s">
        <v>153</v>
      </c>
      <c r="H192" s="142">
        <v>3</v>
      </c>
      <c r="L192" s="138"/>
      <c r="M192" s="143"/>
      <c r="T192" s="144"/>
      <c r="AT192" s="140" t="s">
        <v>129</v>
      </c>
      <c r="AU192" s="140" t="s">
        <v>83</v>
      </c>
      <c r="AV192" s="12" t="s">
        <v>83</v>
      </c>
      <c r="AW192" s="12" t="s">
        <v>30</v>
      </c>
      <c r="AX192" s="12" t="s">
        <v>73</v>
      </c>
      <c r="AY192" s="140" t="s">
        <v>121</v>
      </c>
    </row>
    <row r="193" spans="2:65" s="13" customFormat="1">
      <c r="B193" s="145"/>
      <c r="D193" s="139" t="s">
        <v>129</v>
      </c>
      <c r="E193" s="146" t="s">
        <v>1</v>
      </c>
      <c r="F193" s="147" t="s">
        <v>131</v>
      </c>
      <c r="H193" s="148">
        <v>3</v>
      </c>
      <c r="L193" s="145"/>
      <c r="M193" s="149"/>
      <c r="T193" s="150"/>
      <c r="AT193" s="146" t="s">
        <v>129</v>
      </c>
      <c r="AU193" s="146" t="s">
        <v>83</v>
      </c>
      <c r="AV193" s="13" t="s">
        <v>127</v>
      </c>
      <c r="AW193" s="13" t="s">
        <v>30</v>
      </c>
      <c r="AX193" s="13" t="s">
        <v>81</v>
      </c>
      <c r="AY193" s="146" t="s">
        <v>121</v>
      </c>
    </row>
    <row r="194" spans="2:65" s="1" customFormat="1" ht="24.2" customHeight="1">
      <c r="B194" s="124"/>
      <c r="C194" s="125" t="s">
        <v>7</v>
      </c>
      <c r="D194" s="125" t="s">
        <v>123</v>
      </c>
      <c r="E194" s="126" t="s">
        <v>225</v>
      </c>
      <c r="F194" s="127" t="s">
        <v>226</v>
      </c>
      <c r="G194" s="128" t="s">
        <v>209</v>
      </c>
      <c r="H194" s="129">
        <v>4</v>
      </c>
      <c r="I194" s="130"/>
      <c r="J194" s="130"/>
      <c r="K194" s="131"/>
      <c r="L194" s="28"/>
      <c r="M194" s="132" t="s">
        <v>1</v>
      </c>
      <c r="N194" s="133" t="s">
        <v>38</v>
      </c>
      <c r="O194" s="134">
        <v>7.5999999999999998E-2</v>
      </c>
      <c r="P194" s="134">
        <f>O194*H194</f>
        <v>0.30399999999999999</v>
      </c>
      <c r="Q194" s="134">
        <v>6.4999999999999997E-3</v>
      </c>
      <c r="R194" s="134">
        <f>Q194*H194</f>
        <v>2.5999999999999999E-2</v>
      </c>
      <c r="S194" s="134">
        <v>0</v>
      </c>
      <c r="T194" s="135">
        <f>S194*H194</f>
        <v>0</v>
      </c>
      <c r="AR194" s="136" t="s">
        <v>127</v>
      </c>
      <c r="AT194" s="136" t="s">
        <v>123</v>
      </c>
      <c r="AU194" s="136" t="s">
        <v>83</v>
      </c>
      <c r="AY194" s="16" t="s">
        <v>121</v>
      </c>
      <c r="BE194" s="137">
        <f>IF(N194="základní",J194,0)</f>
        <v>0</v>
      </c>
      <c r="BF194" s="137">
        <f>IF(N194="snížená",J194,0)</f>
        <v>0</v>
      </c>
      <c r="BG194" s="137">
        <f>IF(N194="zákl. přenesená",J194,0)</f>
        <v>0</v>
      </c>
      <c r="BH194" s="137">
        <f>IF(N194="sníž. přenesená",J194,0)</f>
        <v>0</v>
      </c>
      <c r="BI194" s="137">
        <f>IF(N194="nulová",J194,0)</f>
        <v>0</v>
      </c>
      <c r="BJ194" s="16" t="s">
        <v>81</v>
      </c>
      <c r="BK194" s="137">
        <f>ROUND(I194*H194,2)</f>
        <v>0</v>
      </c>
      <c r="BL194" s="16" t="s">
        <v>127</v>
      </c>
      <c r="BM194" s="136" t="s">
        <v>227</v>
      </c>
    </row>
    <row r="195" spans="2:65" s="12" customFormat="1">
      <c r="B195" s="138"/>
      <c r="D195" s="139" t="s">
        <v>129</v>
      </c>
      <c r="E195" s="140" t="s">
        <v>1</v>
      </c>
      <c r="F195" s="141" t="s">
        <v>228</v>
      </c>
      <c r="H195" s="142">
        <v>4</v>
      </c>
      <c r="L195" s="138"/>
      <c r="M195" s="143"/>
      <c r="T195" s="144"/>
      <c r="AT195" s="140" t="s">
        <v>129</v>
      </c>
      <c r="AU195" s="140" t="s">
        <v>83</v>
      </c>
      <c r="AV195" s="12" t="s">
        <v>83</v>
      </c>
      <c r="AW195" s="12" t="s">
        <v>30</v>
      </c>
      <c r="AX195" s="12" t="s">
        <v>73</v>
      </c>
      <c r="AY195" s="140" t="s">
        <v>121</v>
      </c>
    </row>
    <row r="196" spans="2:65" s="13" customFormat="1">
      <c r="B196" s="145"/>
      <c r="D196" s="139" t="s">
        <v>129</v>
      </c>
      <c r="E196" s="146" t="s">
        <v>1</v>
      </c>
      <c r="F196" s="147" t="s">
        <v>131</v>
      </c>
      <c r="H196" s="148">
        <v>4</v>
      </c>
      <c r="L196" s="145"/>
      <c r="M196" s="149"/>
      <c r="T196" s="150"/>
      <c r="AT196" s="146" t="s">
        <v>129</v>
      </c>
      <c r="AU196" s="146" t="s">
        <v>83</v>
      </c>
      <c r="AV196" s="13" t="s">
        <v>127</v>
      </c>
      <c r="AW196" s="13" t="s">
        <v>30</v>
      </c>
      <c r="AX196" s="13" t="s">
        <v>81</v>
      </c>
      <c r="AY196" s="146" t="s">
        <v>121</v>
      </c>
    </row>
    <row r="197" spans="2:65" s="1" customFormat="1" ht="24.2" customHeight="1">
      <c r="B197" s="124"/>
      <c r="C197" s="125" t="s">
        <v>229</v>
      </c>
      <c r="D197" s="125" t="s">
        <v>123</v>
      </c>
      <c r="E197" s="126" t="s">
        <v>230</v>
      </c>
      <c r="F197" s="127" t="s">
        <v>231</v>
      </c>
      <c r="G197" s="128" t="s">
        <v>158</v>
      </c>
      <c r="H197" s="129">
        <v>60.9</v>
      </c>
      <c r="I197" s="130"/>
      <c r="J197" s="130"/>
      <c r="K197" s="131"/>
      <c r="L197" s="28"/>
      <c r="M197" s="132" t="s">
        <v>1</v>
      </c>
      <c r="N197" s="133" t="s">
        <v>38</v>
      </c>
      <c r="O197" s="134">
        <v>0.38</v>
      </c>
      <c r="P197" s="134">
        <f>O197*H197</f>
        <v>23.141999999999999</v>
      </c>
      <c r="Q197" s="134">
        <v>2.1000000000000001E-2</v>
      </c>
      <c r="R197" s="134">
        <f>Q197*H197</f>
        <v>1.2789000000000001</v>
      </c>
      <c r="S197" s="134">
        <v>0</v>
      </c>
      <c r="T197" s="135">
        <f>S197*H197</f>
        <v>0</v>
      </c>
      <c r="AR197" s="136" t="s">
        <v>127</v>
      </c>
      <c r="AT197" s="136" t="s">
        <v>123</v>
      </c>
      <c r="AU197" s="136" t="s">
        <v>83</v>
      </c>
      <c r="AY197" s="16" t="s">
        <v>121</v>
      </c>
      <c r="BE197" s="137">
        <f>IF(N197="základní",J197,0)</f>
        <v>0</v>
      </c>
      <c r="BF197" s="137">
        <f>IF(N197="snížená",J197,0)</f>
        <v>0</v>
      </c>
      <c r="BG197" s="137">
        <f>IF(N197="zákl. přenesená",J197,0)</f>
        <v>0</v>
      </c>
      <c r="BH197" s="137">
        <f>IF(N197="sníž. přenesená",J197,0)</f>
        <v>0</v>
      </c>
      <c r="BI197" s="137">
        <f>IF(N197="nulová",J197,0)</f>
        <v>0</v>
      </c>
      <c r="BJ197" s="16" t="s">
        <v>81</v>
      </c>
      <c r="BK197" s="137">
        <f>ROUND(I197*H197,2)</f>
        <v>0</v>
      </c>
      <c r="BL197" s="16" t="s">
        <v>127</v>
      </c>
      <c r="BM197" s="136" t="s">
        <v>232</v>
      </c>
    </row>
    <row r="198" spans="2:65" s="12" customFormat="1">
      <c r="B198" s="138"/>
      <c r="D198" s="139" t="s">
        <v>129</v>
      </c>
      <c r="E198" s="140" t="s">
        <v>1</v>
      </c>
      <c r="F198" s="141" t="s">
        <v>205</v>
      </c>
      <c r="H198" s="142">
        <v>60.9</v>
      </c>
      <c r="L198" s="138"/>
      <c r="M198" s="143"/>
      <c r="T198" s="144"/>
      <c r="AT198" s="140" t="s">
        <v>129</v>
      </c>
      <c r="AU198" s="140" t="s">
        <v>83</v>
      </c>
      <c r="AV198" s="12" t="s">
        <v>83</v>
      </c>
      <c r="AW198" s="12" t="s">
        <v>30</v>
      </c>
      <c r="AX198" s="12" t="s">
        <v>73</v>
      </c>
      <c r="AY198" s="140" t="s">
        <v>121</v>
      </c>
    </row>
    <row r="199" spans="2:65" s="13" customFormat="1">
      <c r="B199" s="145"/>
      <c r="D199" s="139" t="s">
        <v>129</v>
      </c>
      <c r="E199" s="146" t="s">
        <v>1</v>
      </c>
      <c r="F199" s="147" t="s">
        <v>131</v>
      </c>
      <c r="H199" s="148">
        <v>60.9</v>
      </c>
      <c r="L199" s="145"/>
      <c r="M199" s="149"/>
      <c r="T199" s="150"/>
      <c r="AT199" s="146" t="s">
        <v>129</v>
      </c>
      <c r="AU199" s="146" t="s">
        <v>83</v>
      </c>
      <c r="AV199" s="13" t="s">
        <v>127</v>
      </c>
      <c r="AW199" s="13" t="s">
        <v>30</v>
      </c>
      <c r="AX199" s="13" t="s">
        <v>81</v>
      </c>
      <c r="AY199" s="146" t="s">
        <v>121</v>
      </c>
    </row>
    <row r="200" spans="2:65" s="1" customFormat="1" ht="24.2" customHeight="1">
      <c r="B200" s="124"/>
      <c r="C200" s="125" t="s">
        <v>233</v>
      </c>
      <c r="D200" s="125" t="s">
        <v>123</v>
      </c>
      <c r="E200" s="126" t="s">
        <v>234</v>
      </c>
      <c r="F200" s="127" t="s">
        <v>235</v>
      </c>
      <c r="G200" s="128" t="s">
        <v>158</v>
      </c>
      <c r="H200" s="129">
        <v>647.79999999999995</v>
      </c>
      <c r="I200" s="130"/>
      <c r="J200" s="130"/>
      <c r="K200" s="131"/>
      <c r="L200" s="28"/>
      <c r="M200" s="132" t="s">
        <v>1</v>
      </c>
      <c r="N200" s="133" t="s">
        <v>38</v>
      </c>
      <c r="O200" s="134">
        <v>0.38</v>
      </c>
      <c r="P200" s="134">
        <f>O200*H200</f>
        <v>246.16399999999999</v>
      </c>
      <c r="Q200" s="134">
        <v>2.1000000000000001E-2</v>
      </c>
      <c r="R200" s="134">
        <f>Q200*H200</f>
        <v>13.6038</v>
      </c>
      <c r="S200" s="134">
        <v>0</v>
      </c>
      <c r="T200" s="135">
        <f>S200*H200</f>
        <v>0</v>
      </c>
      <c r="AR200" s="136" t="s">
        <v>127</v>
      </c>
      <c r="AT200" s="136" t="s">
        <v>123</v>
      </c>
      <c r="AU200" s="136" t="s">
        <v>83</v>
      </c>
      <c r="AY200" s="16" t="s">
        <v>121</v>
      </c>
      <c r="BE200" s="137">
        <f>IF(N200="základní",J200,0)</f>
        <v>0</v>
      </c>
      <c r="BF200" s="137">
        <f>IF(N200="snížená",J200,0)</f>
        <v>0</v>
      </c>
      <c r="BG200" s="137">
        <f>IF(N200="zákl. přenesená",J200,0)</f>
        <v>0</v>
      </c>
      <c r="BH200" s="137">
        <f>IF(N200="sníž. přenesená",J200,0)</f>
        <v>0</v>
      </c>
      <c r="BI200" s="137">
        <f>IF(N200="nulová",J200,0)</f>
        <v>0</v>
      </c>
      <c r="BJ200" s="16" t="s">
        <v>81</v>
      </c>
      <c r="BK200" s="137">
        <f>ROUND(I200*H200,2)</f>
        <v>0</v>
      </c>
      <c r="BL200" s="16" t="s">
        <v>127</v>
      </c>
      <c r="BM200" s="136" t="s">
        <v>236</v>
      </c>
    </row>
    <row r="201" spans="2:65" s="12" customFormat="1">
      <c r="B201" s="138"/>
      <c r="D201" s="139" t="s">
        <v>129</v>
      </c>
      <c r="E201" s="140" t="s">
        <v>1</v>
      </c>
      <c r="F201" s="141" t="s">
        <v>237</v>
      </c>
      <c r="H201" s="142">
        <v>647.79999999999995</v>
      </c>
      <c r="L201" s="138"/>
      <c r="M201" s="143"/>
      <c r="T201" s="144"/>
      <c r="AT201" s="140" t="s">
        <v>129</v>
      </c>
      <c r="AU201" s="140" t="s">
        <v>83</v>
      </c>
      <c r="AV201" s="12" t="s">
        <v>83</v>
      </c>
      <c r="AW201" s="12" t="s">
        <v>30</v>
      </c>
      <c r="AX201" s="12" t="s">
        <v>73</v>
      </c>
      <c r="AY201" s="140" t="s">
        <v>121</v>
      </c>
    </row>
    <row r="202" spans="2:65" s="13" customFormat="1">
      <c r="B202" s="145"/>
      <c r="D202" s="139" t="s">
        <v>129</v>
      </c>
      <c r="E202" s="146" t="s">
        <v>1</v>
      </c>
      <c r="F202" s="147" t="s">
        <v>131</v>
      </c>
      <c r="H202" s="148">
        <v>647.79999999999995</v>
      </c>
      <c r="L202" s="145"/>
      <c r="M202" s="149"/>
      <c r="T202" s="150"/>
      <c r="AT202" s="146" t="s">
        <v>129</v>
      </c>
      <c r="AU202" s="146" t="s">
        <v>83</v>
      </c>
      <c r="AV202" s="13" t="s">
        <v>127</v>
      </c>
      <c r="AW202" s="13" t="s">
        <v>30</v>
      </c>
      <c r="AX202" s="13" t="s">
        <v>81</v>
      </c>
      <c r="AY202" s="146" t="s">
        <v>121</v>
      </c>
    </row>
    <row r="203" spans="2:65" s="1" customFormat="1" ht="24.2" customHeight="1">
      <c r="B203" s="124"/>
      <c r="C203" s="125" t="s">
        <v>238</v>
      </c>
      <c r="D203" s="125" t="s">
        <v>123</v>
      </c>
      <c r="E203" s="126" t="s">
        <v>239</v>
      </c>
      <c r="F203" s="127" t="s">
        <v>240</v>
      </c>
      <c r="G203" s="128" t="s">
        <v>158</v>
      </c>
      <c r="H203" s="129">
        <v>53.1</v>
      </c>
      <c r="I203" s="130"/>
      <c r="J203" s="130"/>
      <c r="K203" s="131"/>
      <c r="L203" s="28"/>
      <c r="M203" s="132" t="s">
        <v>1</v>
      </c>
      <c r="N203" s="133" t="s">
        <v>38</v>
      </c>
      <c r="O203" s="134">
        <v>0.38</v>
      </c>
      <c r="P203" s="134">
        <f>O203*H203</f>
        <v>20.178000000000001</v>
      </c>
      <c r="Q203" s="134">
        <v>2.1000000000000001E-2</v>
      </c>
      <c r="R203" s="134">
        <f>Q203*H203</f>
        <v>1.1151000000000002</v>
      </c>
      <c r="S203" s="134">
        <v>0</v>
      </c>
      <c r="T203" s="135">
        <f>S203*H203</f>
        <v>0</v>
      </c>
      <c r="AR203" s="136" t="s">
        <v>127</v>
      </c>
      <c r="AT203" s="136" t="s">
        <v>123</v>
      </c>
      <c r="AU203" s="136" t="s">
        <v>83</v>
      </c>
      <c r="AY203" s="16" t="s">
        <v>121</v>
      </c>
      <c r="BE203" s="137">
        <f>IF(N203="základní",J203,0)</f>
        <v>0</v>
      </c>
      <c r="BF203" s="137">
        <f>IF(N203="snížená",J203,0)</f>
        <v>0</v>
      </c>
      <c r="BG203" s="137">
        <f>IF(N203="zákl. přenesená",J203,0)</f>
        <v>0</v>
      </c>
      <c r="BH203" s="137">
        <f>IF(N203="sníž. přenesená",J203,0)</f>
        <v>0</v>
      </c>
      <c r="BI203" s="137">
        <f>IF(N203="nulová",J203,0)</f>
        <v>0</v>
      </c>
      <c r="BJ203" s="16" t="s">
        <v>81</v>
      </c>
      <c r="BK203" s="137">
        <f>ROUND(I203*H203,2)</f>
        <v>0</v>
      </c>
      <c r="BL203" s="16" t="s">
        <v>127</v>
      </c>
      <c r="BM203" s="136" t="s">
        <v>241</v>
      </c>
    </row>
    <row r="204" spans="2:65" s="12" customFormat="1">
      <c r="B204" s="138"/>
      <c r="D204" s="139" t="s">
        <v>129</v>
      </c>
      <c r="E204" s="140" t="s">
        <v>1</v>
      </c>
      <c r="F204" s="141" t="s">
        <v>242</v>
      </c>
      <c r="H204" s="142">
        <v>53.1</v>
      </c>
      <c r="L204" s="138"/>
      <c r="M204" s="143"/>
      <c r="T204" s="144"/>
      <c r="AT204" s="140" t="s">
        <v>129</v>
      </c>
      <c r="AU204" s="140" t="s">
        <v>83</v>
      </c>
      <c r="AV204" s="12" t="s">
        <v>83</v>
      </c>
      <c r="AW204" s="12" t="s">
        <v>30</v>
      </c>
      <c r="AX204" s="12" t="s">
        <v>73</v>
      </c>
      <c r="AY204" s="140" t="s">
        <v>121</v>
      </c>
    </row>
    <row r="205" spans="2:65" s="13" customFormat="1">
      <c r="B205" s="145"/>
      <c r="D205" s="139" t="s">
        <v>129</v>
      </c>
      <c r="E205" s="146" t="s">
        <v>1</v>
      </c>
      <c r="F205" s="147" t="s">
        <v>131</v>
      </c>
      <c r="H205" s="148">
        <v>53.1</v>
      </c>
      <c r="L205" s="145"/>
      <c r="M205" s="149"/>
      <c r="T205" s="150"/>
      <c r="AT205" s="146" t="s">
        <v>129</v>
      </c>
      <c r="AU205" s="146" t="s">
        <v>83</v>
      </c>
      <c r="AV205" s="13" t="s">
        <v>127</v>
      </c>
      <c r="AW205" s="13" t="s">
        <v>30</v>
      </c>
      <c r="AX205" s="13" t="s">
        <v>81</v>
      </c>
      <c r="AY205" s="146" t="s">
        <v>121</v>
      </c>
    </row>
    <row r="206" spans="2:65" s="1" customFormat="1" ht="24.2" customHeight="1">
      <c r="B206" s="124"/>
      <c r="C206" s="125" t="s">
        <v>243</v>
      </c>
      <c r="D206" s="125" t="s">
        <v>123</v>
      </c>
      <c r="E206" s="126" t="s">
        <v>244</v>
      </c>
      <c r="F206" s="127" t="s">
        <v>245</v>
      </c>
      <c r="G206" s="128" t="s">
        <v>158</v>
      </c>
      <c r="H206" s="129">
        <v>165.2</v>
      </c>
      <c r="I206" s="130"/>
      <c r="J206" s="130"/>
      <c r="K206" s="131"/>
      <c r="L206" s="28"/>
      <c r="M206" s="132" t="s">
        <v>1</v>
      </c>
      <c r="N206" s="133" t="s">
        <v>38</v>
      </c>
      <c r="O206" s="134">
        <v>0.38</v>
      </c>
      <c r="P206" s="134">
        <f>O206*H206</f>
        <v>62.775999999999996</v>
      </c>
      <c r="Q206" s="134">
        <v>2.1000000000000001E-2</v>
      </c>
      <c r="R206" s="134">
        <f>Q206*H206</f>
        <v>3.4691999999999998</v>
      </c>
      <c r="S206" s="134">
        <v>0</v>
      </c>
      <c r="T206" s="135">
        <f>S206*H206</f>
        <v>0</v>
      </c>
      <c r="AR206" s="136" t="s">
        <v>127</v>
      </c>
      <c r="AT206" s="136" t="s">
        <v>123</v>
      </c>
      <c r="AU206" s="136" t="s">
        <v>83</v>
      </c>
      <c r="AY206" s="16" t="s">
        <v>121</v>
      </c>
      <c r="BE206" s="137">
        <f>IF(N206="základní",J206,0)</f>
        <v>0</v>
      </c>
      <c r="BF206" s="137">
        <f>IF(N206="snížená",J206,0)</f>
        <v>0</v>
      </c>
      <c r="BG206" s="137">
        <f>IF(N206="zákl. přenesená",J206,0)</f>
        <v>0</v>
      </c>
      <c r="BH206" s="137">
        <f>IF(N206="sníž. přenesená",J206,0)</f>
        <v>0</v>
      </c>
      <c r="BI206" s="137">
        <f>IF(N206="nulová",J206,0)</f>
        <v>0</v>
      </c>
      <c r="BJ206" s="16" t="s">
        <v>81</v>
      </c>
      <c r="BK206" s="137">
        <f>ROUND(I206*H206,2)</f>
        <v>0</v>
      </c>
      <c r="BL206" s="16" t="s">
        <v>127</v>
      </c>
      <c r="BM206" s="136" t="s">
        <v>246</v>
      </c>
    </row>
    <row r="207" spans="2:65" s="12" customFormat="1">
      <c r="B207" s="138"/>
      <c r="D207" s="139" t="s">
        <v>129</v>
      </c>
      <c r="E207" s="140" t="s">
        <v>1</v>
      </c>
      <c r="F207" s="141" t="s">
        <v>247</v>
      </c>
      <c r="H207" s="142">
        <v>165.2</v>
      </c>
      <c r="L207" s="138"/>
      <c r="M207" s="143"/>
      <c r="T207" s="144"/>
      <c r="AT207" s="140" t="s">
        <v>129</v>
      </c>
      <c r="AU207" s="140" t="s">
        <v>83</v>
      </c>
      <c r="AV207" s="12" t="s">
        <v>83</v>
      </c>
      <c r="AW207" s="12" t="s">
        <v>30</v>
      </c>
      <c r="AX207" s="12" t="s">
        <v>73</v>
      </c>
      <c r="AY207" s="140" t="s">
        <v>121</v>
      </c>
    </row>
    <row r="208" spans="2:65" s="13" customFormat="1">
      <c r="B208" s="145"/>
      <c r="D208" s="139" t="s">
        <v>129</v>
      </c>
      <c r="E208" s="146" t="s">
        <v>1</v>
      </c>
      <c r="F208" s="147" t="s">
        <v>131</v>
      </c>
      <c r="H208" s="148">
        <v>165.2</v>
      </c>
      <c r="L208" s="145"/>
      <c r="M208" s="149"/>
      <c r="T208" s="150"/>
      <c r="AT208" s="146" t="s">
        <v>129</v>
      </c>
      <c r="AU208" s="146" t="s">
        <v>83</v>
      </c>
      <c r="AV208" s="13" t="s">
        <v>127</v>
      </c>
      <c r="AW208" s="13" t="s">
        <v>30</v>
      </c>
      <c r="AX208" s="13" t="s">
        <v>81</v>
      </c>
      <c r="AY208" s="146" t="s">
        <v>121</v>
      </c>
    </row>
    <row r="209" spans="2:65" s="1" customFormat="1" ht="24.2" customHeight="1">
      <c r="B209" s="124"/>
      <c r="C209" s="125" t="s">
        <v>248</v>
      </c>
      <c r="D209" s="125" t="s">
        <v>123</v>
      </c>
      <c r="E209" s="126" t="s">
        <v>249</v>
      </c>
      <c r="F209" s="127" t="s">
        <v>250</v>
      </c>
      <c r="G209" s="128" t="s">
        <v>209</v>
      </c>
      <c r="H209" s="129">
        <v>5</v>
      </c>
      <c r="I209" s="130"/>
      <c r="J209" s="130"/>
      <c r="K209" s="131"/>
      <c r="L209" s="28"/>
      <c r="M209" s="132" t="s">
        <v>1</v>
      </c>
      <c r="N209" s="133" t="s">
        <v>38</v>
      </c>
      <c r="O209" s="134">
        <v>0.28999999999999998</v>
      </c>
      <c r="P209" s="134">
        <f>O209*H209</f>
        <v>1.45</v>
      </c>
      <c r="Q209" s="134">
        <v>2.1000000000000001E-2</v>
      </c>
      <c r="R209" s="134">
        <f>Q209*H209</f>
        <v>0.10500000000000001</v>
      </c>
      <c r="S209" s="134">
        <v>0</v>
      </c>
      <c r="T209" s="135">
        <f>S209*H209</f>
        <v>0</v>
      </c>
      <c r="AR209" s="136" t="s">
        <v>127</v>
      </c>
      <c r="AT209" s="136" t="s">
        <v>123</v>
      </c>
      <c r="AU209" s="136" t="s">
        <v>83</v>
      </c>
      <c r="AY209" s="16" t="s">
        <v>121</v>
      </c>
      <c r="BE209" s="137">
        <f>IF(N209="základní",J209,0)</f>
        <v>0</v>
      </c>
      <c r="BF209" s="137">
        <f>IF(N209="snížená",J209,0)</f>
        <v>0</v>
      </c>
      <c r="BG209" s="137">
        <f>IF(N209="zákl. přenesená",J209,0)</f>
        <v>0</v>
      </c>
      <c r="BH209" s="137">
        <f>IF(N209="sníž. přenesená",J209,0)</f>
        <v>0</v>
      </c>
      <c r="BI209" s="137">
        <f>IF(N209="nulová",J209,0)</f>
        <v>0</v>
      </c>
      <c r="BJ209" s="16" t="s">
        <v>81</v>
      </c>
      <c r="BK209" s="137">
        <f>ROUND(I209*H209,2)</f>
        <v>0</v>
      </c>
      <c r="BL209" s="16" t="s">
        <v>127</v>
      </c>
      <c r="BM209" s="136" t="s">
        <v>251</v>
      </c>
    </row>
    <row r="210" spans="2:65" s="12" customFormat="1">
      <c r="B210" s="138"/>
      <c r="D210" s="139" t="s">
        <v>129</v>
      </c>
      <c r="E210" s="140" t="s">
        <v>1</v>
      </c>
      <c r="F210" s="141" t="s">
        <v>252</v>
      </c>
      <c r="H210" s="142">
        <v>5</v>
      </c>
      <c r="L210" s="138"/>
      <c r="M210" s="143"/>
      <c r="T210" s="144"/>
      <c r="AT210" s="140" t="s">
        <v>129</v>
      </c>
      <c r="AU210" s="140" t="s">
        <v>83</v>
      </c>
      <c r="AV210" s="12" t="s">
        <v>83</v>
      </c>
      <c r="AW210" s="12" t="s">
        <v>30</v>
      </c>
      <c r="AX210" s="12" t="s">
        <v>73</v>
      </c>
      <c r="AY210" s="140" t="s">
        <v>121</v>
      </c>
    </row>
    <row r="211" spans="2:65" s="13" customFormat="1">
      <c r="B211" s="145"/>
      <c r="D211" s="139" t="s">
        <v>129</v>
      </c>
      <c r="E211" s="146" t="s">
        <v>1</v>
      </c>
      <c r="F211" s="147" t="s">
        <v>131</v>
      </c>
      <c r="H211" s="148">
        <v>5</v>
      </c>
      <c r="L211" s="145"/>
      <c r="M211" s="149"/>
      <c r="T211" s="150"/>
      <c r="AT211" s="146" t="s">
        <v>129</v>
      </c>
      <c r="AU211" s="146" t="s">
        <v>83</v>
      </c>
      <c r="AV211" s="13" t="s">
        <v>127</v>
      </c>
      <c r="AW211" s="13" t="s">
        <v>30</v>
      </c>
      <c r="AX211" s="13" t="s">
        <v>81</v>
      </c>
      <c r="AY211" s="146" t="s">
        <v>121</v>
      </c>
    </row>
    <row r="212" spans="2:65" s="1" customFormat="1" ht="24.2" customHeight="1">
      <c r="B212" s="124"/>
      <c r="C212" s="125" t="s">
        <v>253</v>
      </c>
      <c r="D212" s="125" t="s">
        <v>123</v>
      </c>
      <c r="E212" s="126" t="s">
        <v>254</v>
      </c>
      <c r="F212" s="127" t="s">
        <v>255</v>
      </c>
      <c r="G212" s="128" t="s">
        <v>158</v>
      </c>
      <c r="H212" s="129">
        <v>106.99</v>
      </c>
      <c r="I212" s="130"/>
      <c r="J212" s="130"/>
      <c r="K212" s="131"/>
      <c r="L212" s="28"/>
      <c r="M212" s="132" t="s">
        <v>1</v>
      </c>
      <c r="N212" s="133" t="s">
        <v>38</v>
      </c>
      <c r="O212" s="134">
        <v>0.06</v>
      </c>
      <c r="P212" s="134">
        <f>O212*H212</f>
        <v>6.4193999999999996</v>
      </c>
      <c r="Q212" s="134">
        <v>0</v>
      </c>
      <c r="R212" s="134">
        <f>Q212*H212</f>
        <v>0</v>
      </c>
      <c r="S212" s="134">
        <v>0</v>
      </c>
      <c r="T212" s="135">
        <f>S212*H212</f>
        <v>0</v>
      </c>
      <c r="AR212" s="136" t="s">
        <v>127</v>
      </c>
      <c r="AT212" s="136" t="s">
        <v>123</v>
      </c>
      <c r="AU212" s="136" t="s">
        <v>83</v>
      </c>
      <c r="AY212" s="16" t="s">
        <v>121</v>
      </c>
      <c r="BE212" s="137">
        <f>IF(N212="základní",J212,0)</f>
        <v>0</v>
      </c>
      <c r="BF212" s="137">
        <f>IF(N212="snížená",J212,0)</f>
        <v>0</v>
      </c>
      <c r="BG212" s="137">
        <f>IF(N212="zákl. přenesená",J212,0)</f>
        <v>0</v>
      </c>
      <c r="BH212" s="137">
        <f>IF(N212="sníž. přenesená",J212,0)</f>
        <v>0</v>
      </c>
      <c r="BI212" s="137">
        <f>IF(N212="nulová",J212,0)</f>
        <v>0</v>
      </c>
      <c r="BJ212" s="16" t="s">
        <v>81</v>
      </c>
      <c r="BK212" s="137">
        <f>ROUND(I212*H212,2)</f>
        <v>0</v>
      </c>
      <c r="BL212" s="16" t="s">
        <v>127</v>
      </c>
      <c r="BM212" s="136" t="s">
        <v>256</v>
      </c>
    </row>
    <row r="213" spans="2:65" s="12" customFormat="1">
      <c r="B213" s="138"/>
      <c r="D213" s="139" t="s">
        <v>129</v>
      </c>
      <c r="E213" s="140" t="s">
        <v>1</v>
      </c>
      <c r="F213" s="141" t="s">
        <v>257</v>
      </c>
      <c r="H213" s="142">
        <v>3.9220000000000002</v>
      </c>
      <c r="L213" s="138"/>
      <c r="M213" s="143"/>
      <c r="T213" s="144"/>
      <c r="AT213" s="140" t="s">
        <v>129</v>
      </c>
      <c r="AU213" s="140" t="s">
        <v>83</v>
      </c>
      <c r="AV213" s="12" t="s">
        <v>83</v>
      </c>
      <c r="AW213" s="12" t="s">
        <v>30</v>
      </c>
      <c r="AX213" s="12" t="s">
        <v>73</v>
      </c>
      <c r="AY213" s="140" t="s">
        <v>121</v>
      </c>
    </row>
    <row r="214" spans="2:65" s="12" customFormat="1">
      <c r="B214" s="138"/>
      <c r="D214" s="139" t="s">
        <v>129</v>
      </c>
      <c r="E214" s="140" t="s">
        <v>1</v>
      </c>
      <c r="F214" s="141" t="s">
        <v>258</v>
      </c>
      <c r="H214" s="142">
        <v>4.9139999999999997</v>
      </c>
      <c r="L214" s="138"/>
      <c r="M214" s="143"/>
      <c r="T214" s="144"/>
      <c r="AT214" s="140" t="s">
        <v>129</v>
      </c>
      <c r="AU214" s="140" t="s">
        <v>83</v>
      </c>
      <c r="AV214" s="12" t="s">
        <v>83</v>
      </c>
      <c r="AW214" s="12" t="s">
        <v>30</v>
      </c>
      <c r="AX214" s="12" t="s">
        <v>73</v>
      </c>
      <c r="AY214" s="140" t="s">
        <v>121</v>
      </c>
    </row>
    <row r="215" spans="2:65" s="12" customFormat="1">
      <c r="B215" s="138"/>
      <c r="D215" s="139" t="s">
        <v>129</v>
      </c>
      <c r="E215" s="140" t="s">
        <v>1</v>
      </c>
      <c r="F215" s="141" t="s">
        <v>257</v>
      </c>
      <c r="H215" s="142">
        <v>3.9220000000000002</v>
      </c>
      <c r="L215" s="138"/>
      <c r="M215" s="143"/>
      <c r="T215" s="144"/>
      <c r="AT215" s="140" t="s">
        <v>129</v>
      </c>
      <c r="AU215" s="140" t="s">
        <v>83</v>
      </c>
      <c r="AV215" s="12" t="s">
        <v>83</v>
      </c>
      <c r="AW215" s="12" t="s">
        <v>30</v>
      </c>
      <c r="AX215" s="12" t="s">
        <v>73</v>
      </c>
      <c r="AY215" s="140" t="s">
        <v>121</v>
      </c>
    </row>
    <row r="216" spans="2:65" s="12" customFormat="1">
      <c r="B216" s="138"/>
      <c r="D216" s="139" t="s">
        <v>129</v>
      </c>
      <c r="E216" s="140" t="s">
        <v>1</v>
      </c>
      <c r="F216" s="141" t="s">
        <v>259</v>
      </c>
      <c r="H216" s="142">
        <v>4.9550000000000001</v>
      </c>
      <c r="L216" s="138"/>
      <c r="M216" s="143"/>
      <c r="T216" s="144"/>
      <c r="AT216" s="140" t="s">
        <v>129</v>
      </c>
      <c r="AU216" s="140" t="s">
        <v>83</v>
      </c>
      <c r="AV216" s="12" t="s">
        <v>83</v>
      </c>
      <c r="AW216" s="12" t="s">
        <v>30</v>
      </c>
      <c r="AX216" s="12" t="s">
        <v>73</v>
      </c>
      <c r="AY216" s="140" t="s">
        <v>121</v>
      </c>
    </row>
    <row r="217" spans="2:65" s="12" customFormat="1">
      <c r="B217" s="138"/>
      <c r="D217" s="139" t="s">
        <v>129</v>
      </c>
      <c r="E217" s="140" t="s">
        <v>1</v>
      </c>
      <c r="F217" s="141" t="s">
        <v>260</v>
      </c>
      <c r="H217" s="142">
        <v>1.8</v>
      </c>
      <c r="L217" s="138"/>
      <c r="M217" s="143"/>
      <c r="T217" s="144"/>
      <c r="AT217" s="140" t="s">
        <v>129</v>
      </c>
      <c r="AU217" s="140" t="s">
        <v>83</v>
      </c>
      <c r="AV217" s="12" t="s">
        <v>83</v>
      </c>
      <c r="AW217" s="12" t="s">
        <v>30</v>
      </c>
      <c r="AX217" s="12" t="s">
        <v>73</v>
      </c>
      <c r="AY217" s="140" t="s">
        <v>121</v>
      </c>
    </row>
    <row r="218" spans="2:65" s="12" customFormat="1">
      <c r="B218" s="138"/>
      <c r="D218" s="139" t="s">
        <v>129</v>
      </c>
      <c r="E218" s="140" t="s">
        <v>1</v>
      </c>
      <c r="F218" s="141" t="s">
        <v>261</v>
      </c>
      <c r="H218" s="142">
        <v>3.8479999999999999</v>
      </c>
      <c r="L218" s="138"/>
      <c r="M218" s="143"/>
      <c r="T218" s="144"/>
      <c r="AT218" s="140" t="s">
        <v>129</v>
      </c>
      <c r="AU218" s="140" t="s">
        <v>83</v>
      </c>
      <c r="AV218" s="12" t="s">
        <v>83</v>
      </c>
      <c r="AW218" s="12" t="s">
        <v>30</v>
      </c>
      <c r="AX218" s="12" t="s">
        <v>73</v>
      </c>
      <c r="AY218" s="140" t="s">
        <v>121</v>
      </c>
    </row>
    <row r="219" spans="2:65" s="12" customFormat="1">
      <c r="B219" s="138"/>
      <c r="D219" s="139" t="s">
        <v>129</v>
      </c>
      <c r="E219" s="140" t="s">
        <v>1</v>
      </c>
      <c r="F219" s="141" t="s">
        <v>262</v>
      </c>
      <c r="H219" s="142">
        <v>4.968</v>
      </c>
      <c r="L219" s="138"/>
      <c r="M219" s="143"/>
      <c r="T219" s="144"/>
      <c r="AT219" s="140" t="s">
        <v>129</v>
      </c>
      <c r="AU219" s="140" t="s">
        <v>83</v>
      </c>
      <c r="AV219" s="12" t="s">
        <v>83</v>
      </c>
      <c r="AW219" s="12" t="s">
        <v>30</v>
      </c>
      <c r="AX219" s="12" t="s">
        <v>73</v>
      </c>
      <c r="AY219" s="140" t="s">
        <v>121</v>
      </c>
    </row>
    <row r="220" spans="2:65" s="12" customFormat="1">
      <c r="B220" s="138"/>
      <c r="D220" s="139" t="s">
        <v>129</v>
      </c>
      <c r="E220" s="140" t="s">
        <v>1</v>
      </c>
      <c r="F220" s="141" t="s">
        <v>263</v>
      </c>
      <c r="H220" s="142">
        <v>5.2590000000000003</v>
      </c>
      <c r="L220" s="138"/>
      <c r="M220" s="143"/>
      <c r="T220" s="144"/>
      <c r="AT220" s="140" t="s">
        <v>129</v>
      </c>
      <c r="AU220" s="140" t="s">
        <v>83</v>
      </c>
      <c r="AV220" s="12" t="s">
        <v>83</v>
      </c>
      <c r="AW220" s="12" t="s">
        <v>30</v>
      </c>
      <c r="AX220" s="12" t="s">
        <v>73</v>
      </c>
      <c r="AY220" s="140" t="s">
        <v>121</v>
      </c>
    </row>
    <row r="221" spans="2:65" s="12" customFormat="1">
      <c r="B221" s="138"/>
      <c r="D221" s="139" t="s">
        <v>129</v>
      </c>
      <c r="E221" s="140" t="s">
        <v>1</v>
      </c>
      <c r="F221" s="141" t="s">
        <v>264</v>
      </c>
      <c r="H221" s="142">
        <v>5.2309999999999999</v>
      </c>
      <c r="L221" s="138"/>
      <c r="M221" s="143"/>
      <c r="T221" s="144"/>
      <c r="AT221" s="140" t="s">
        <v>129</v>
      </c>
      <c r="AU221" s="140" t="s">
        <v>83</v>
      </c>
      <c r="AV221" s="12" t="s">
        <v>83</v>
      </c>
      <c r="AW221" s="12" t="s">
        <v>30</v>
      </c>
      <c r="AX221" s="12" t="s">
        <v>73</v>
      </c>
      <c r="AY221" s="140" t="s">
        <v>121</v>
      </c>
    </row>
    <row r="222" spans="2:65" s="12" customFormat="1">
      <c r="B222" s="138"/>
      <c r="D222" s="139" t="s">
        <v>129</v>
      </c>
      <c r="E222" s="140" t="s">
        <v>1</v>
      </c>
      <c r="F222" s="141" t="s">
        <v>262</v>
      </c>
      <c r="H222" s="142">
        <v>4.968</v>
      </c>
      <c r="L222" s="138"/>
      <c r="M222" s="143"/>
      <c r="T222" s="144"/>
      <c r="AT222" s="140" t="s">
        <v>129</v>
      </c>
      <c r="AU222" s="140" t="s">
        <v>83</v>
      </c>
      <c r="AV222" s="12" t="s">
        <v>83</v>
      </c>
      <c r="AW222" s="12" t="s">
        <v>30</v>
      </c>
      <c r="AX222" s="12" t="s">
        <v>73</v>
      </c>
      <c r="AY222" s="140" t="s">
        <v>121</v>
      </c>
    </row>
    <row r="223" spans="2:65" s="12" customFormat="1">
      <c r="B223" s="138"/>
      <c r="D223" s="139" t="s">
        <v>129</v>
      </c>
      <c r="E223" s="140" t="s">
        <v>1</v>
      </c>
      <c r="F223" s="141" t="s">
        <v>257</v>
      </c>
      <c r="H223" s="142">
        <v>3.9220000000000002</v>
      </c>
      <c r="L223" s="138"/>
      <c r="M223" s="143"/>
      <c r="T223" s="144"/>
      <c r="AT223" s="140" t="s">
        <v>129</v>
      </c>
      <c r="AU223" s="140" t="s">
        <v>83</v>
      </c>
      <c r="AV223" s="12" t="s">
        <v>83</v>
      </c>
      <c r="AW223" s="12" t="s">
        <v>30</v>
      </c>
      <c r="AX223" s="12" t="s">
        <v>73</v>
      </c>
      <c r="AY223" s="140" t="s">
        <v>121</v>
      </c>
    </row>
    <row r="224" spans="2:65" s="12" customFormat="1">
      <c r="B224" s="138"/>
      <c r="D224" s="139" t="s">
        <v>129</v>
      </c>
      <c r="E224" s="140" t="s">
        <v>1</v>
      </c>
      <c r="F224" s="141" t="s">
        <v>265</v>
      </c>
      <c r="H224" s="142">
        <v>4.8600000000000003</v>
      </c>
      <c r="L224" s="138"/>
      <c r="M224" s="143"/>
      <c r="T224" s="144"/>
      <c r="AT224" s="140" t="s">
        <v>129</v>
      </c>
      <c r="AU224" s="140" t="s">
        <v>83</v>
      </c>
      <c r="AV224" s="12" t="s">
        <v>83</v>
      </c>
      <c r="AW224" s="12" t="s">
        <v>30</v>
      </c>
      <c r="AX224" s="12" t="s">
        <v>73</v>
      </c>
      <c r="AY224" s="140" t="s">
        <v>121</v>
      </c>
    </row>
    <row r="225" spans="2:65" s="12" customFormat="1">
      <c r="B225" s="138"/>
      <c r="D225" s="139" t="s">
        <v>129</v>
      </c>
      <c r="E225" s="140" t="s">
        <v>1</v>
      </c>
      <c r="F225" s="141" t="s">
        <v>258</v>
      </c>
      <c r="H225" s="142">
        <v>4.9139999999999997</v>
      </c>
      <c r="L225" s="138"/>
      <c r="M225" s="143"/>
      <c r="T225" s="144"/>
      <c r="AT225" s="140" t="s">
        <v>129</v>
      </c>
      <c r="AU225" s="140" t="s">
        <v>83</v>
      </c>
      <c r="AV225" s="12" t="s">
        <v>83</v>
      </c>
      <c r="AW225" s="12" t="s">
        <v>30</v>
      </c>
      <c r="AX225" s="12" t="s">
        <v>73</v>
      </c>
      <c r="AY225" s="140" t="s">
        <v>121</v>
      </c>
    </row>
    <row r="226" spans="2:65" s="12" customFormat="1">
      <c r="B226" s="138"/>
      <c r="D226" s="139" t="s">
        <v>129</v>
      </c>
      <c r="E226" s="140" t="s">
        <v>1</v>
      </c>
      <c r="F226" s="141" t="s">
        <v>262</v>
      </c>
      <c r="H226" s="142">
        <v>4.968</v>
      </c>
      <c r="L226" s="138"/>
      <c r="M226" s="143"/>
      <c r="T226" s="144"/>
      <c r="AT226" s="140" t="s">
        <v>129</v>
      </c>
      <c r="AU226" s="140" t="s">
        <v>83</v>
      </c>
      <c r="AV226" s="12" t="s">
        <v>83</v>
      </c>
      <c r="AW226" s="12" t="s">
        <v>30</v>
      </c>
      <c r="AX226" s="12" t="s">
        <v>73</v>
      </c>
      <c r="AY226" s="140" t="s">
        <v>121</v>
      </c>
    </row>
    <row r="227" spans="2:65" s="12" customFormat="1">
      <c r="B227" s="138"/>
      <c r="D227" s="139" t="s">
        <v>129</v>
      </c>
      <c r="E227" s="140" t="s">
        <v>1</v>
      </c>
      <c r="F227" s="141" t="s">
        <v>258</v>
      </c>
      <c r="H227" s="142">
        <v>4.9139999999999997</v>
      </c>
      <c r="L227" s="138"/>
      <c r="M227" s="143"/>
      <c r="T227" s="144"/>
      <c r="AT227" s="140" t="s">
        <v>129</v>
      </c>
      <c r="AU227" s="140" t="s">
        <v>83</v>
      </c>
      <c r="AV227" s="12" t="s">
        <v>83</v>
      </c>
      <c r="AW227" s="12" t="s">
        <v>30</v>
      </c>
      <c r="AX227" s="12" t="s">
        <v>73</v>
      </c>
      <c r="AY227" s="140" t="s">
        <v>121</v>
      </c>
    </row>
    <row r="228" spans="2:65" s="12" customFormat="1">
      <c r="B228" s="138"/>
      <c r="D228" s="139" t="s">
        <v>129</v>
      </c>
      <c r="E228" s="140" t="s">
        <v>1</v>
      </c>
      <c r="F228" s="141" t="s">
        <v>266</v>
      </c>
      <c r="H228" s="142">
        <v>5.0629999999999997</v>
      </c>
      <c r="L228" s="138"/>
      <c r="M228" s="143"/>
      <c r="T228" s="144"/>
      <c r="AT228" s="140" t="s">
        <v>129</v>
      </c>
      <c r="AU228" s="140" t="s">
        <v>83</v>
      </c>
      <c r="AV228" s="12" t="s">
        <v>83</v>
      </c>
      <c r="AW228" s="12" t="s">
        <v>30</v>
      </c>
      <c r="AX228" s="12" t="s">
        <v>73</v>
      </c>
      <c r="AY228" s="140" t="s">
        <v>121</v>
      </c>
    </row>
    <row r="229" spans="2:65" s="12" customFormat="1">
      <c r="B229" s="138"/>
      <c r="D229" s="139" t="s">
        <v>129</v>
      </c>
      <c r="E229" s="140" t="s">
        <v>1</v>
      </c>
      <c r="F229" s="141" t="s">
        <v>267</v>
      </c>
      <c r="H229" s="142">
        <v>0.36</v>
      </c>
      <c r="L229" s="138"/>
      <c r="M229" s="143"/>
      <c r="T229" s="144"/>
      <c r="AT229" s="140" t="s">
        <v>129</v>
      </c>
      <c r="AU229" s="140" t="s">
        <v>83</v>
      </c>
      <c r="AV229" s="12" t="s">
        <v>83</v>
      </c>
      <c r="AW229" s="12" t="s">
        <v>30</v>
      </c>
      <c r="AX229" s="12" t="s">
        <v>73</v>
      </c>
      <c r="AY229" s="140" t="s">
        <v>121</v>
      </c>
    </row>
    <row r="230" spans="2:65" s="12" customFormat="1">
      <c r="B230" s="138"/>
      <c r="D230" s="139" t="s">
        <v>129</v>
      </c>
      <c r="E230" s="140" t="s">
        <v>1</v>
      </c>
      <c r="F230" s="141" t="s">
        <v>265</v>
      </c>
      <c r="H230" s="142">
        <v>4.8600000000000003</v>
      </c>
      <c r="L230" s="138"/>
      <c r="M230" s="143"/>
      <c r="T230" s="144"/>
      <c r="AT230" s="140" t="s">
        <v>129</v>
      </c>
      <c r="AU230" s="140" t="s">
        <v>83</v>
      </c>
      <c r="AV230" s="12" t="s">
        <v>83</v>
      </c>
      <c r="AW230" s="12" t="s">
        <v>30</v>
      </c>
      <c r="AX230" s="12" t="s">
        <v>73</v>
      </c>
      <c r="AY230" s="140" t="s">
        <v>121</v>
      </c>
    </row>
    <row r="231" spans="2:65" s="12" customFormat="1">
      <c r="B231" s="138"/>
      <c r="D231" s="139" t="s">
        <v>129</v>
      </c>
      <c r="E231" s="140" t="s">
        <v>1</v>
      </c>
      <c r="F231" s="141" t="s">
        <v>258</v>
      </c>
      <c r="H231" s="142">
        <v>4.9139999999999997</v>
      </c>
      <c r="L231" s="138"/>
      <c r="M231" s="143"/>
      <c r="T231" s="144"/>
      <c r="AT231" s="140" t="s">
        <v>129</v>
      </c>
      <c r="AU231" s="140" t="s">
        <v>83</v>
      </c>
      <c r="AV231" s="12" t="s">
        <v>83</v>
      </c>
      <c r="AW231" s="12" t="s">
        <v>30</v>
      </c>
      <c r="AX231" s="12" t="s">
        <v>73</v>
      </c>
      <c r="AY231" s="140" t="s">
        <v>121</v>
      </c>
    </row>
    <row r="232" spans="2:65" s="12" customFormat="1">
      <c r="B232" s="138"/>
      <c r="D232" s="139" t="s">
        <v>129</v>
      </c>
      <c r="E232" s="140" t="s">
        <v>1</v>
      </c>
      <c r="F232" s="141" t="s">
        <v>262</v>
      </c>
      <c r="H232" s="142">
        <v>4.968</v>
      </c>
      <c r="L232" s="138"/>
      <c r="M232" s="143"/>
      <c r="T232" s="144"/>
      <c r="AT232" s="140" t="s">
        <v>129</v>
      </c>
      <c r="AU232" s="140" t="s">
        <v>83</v>
      </c>
      <c r="AV232" s="12" t="s">
        <v>83</v>
      </c>
      <c r="AW232" s="12" t="s">
        <v>30</v>
      </c>
      <c r="AX232" s="12" t="s">
        <v>73</v>
      </c>
      <c r="AY232" s="140" t="s">
        <v>121</v>
      </c>
    </row>
    <row r="233" spans="2:65" s="12" customFormat="1">
      <c r="B233" s="138"/>
      <c r="D233" s="139" t="s">
        <v>129</v>
      </c>
      <c r="E233" s="140" t="s">
        <v>1</v>
      </c>
      <c r="F233" s="141" t="s">
        <v>258</v>
      </c>
      <c r="H233" s="142">
        <v>4.9139999999999997</v>
      </c>
      <c r="L233" s="138"/>
      <c r="M233" s="143"/>
      <c r="T233" s="144"/>
      <c r="AT233" s="140" t="s">
        <v>129</v>
      </c>
      <c r="AU233" s="140" t="s">
        <v>83</v>
      </c>
      <c r="AV233" s="12" t="s">
        <v>83</v>
      </c>
      <c r="AW233" s="12" t="s">
        <v>30</v>
      </c>
      <c r="AX233" s="12" t="s">
        <v>73</v>
      </c>
      <c r="AY233" s="140" t="s">
        <v>121</v>
      </c>
    </row>
    <row r="234" spans="2:65" s="12" customFormat="1">
      <c r="B234" s="138"/>
      <c r="D234" s="139" t="s">
        <v>129</v>
      </c>
      <c r="E234" s="140" t="s">
        <v>1</v>
      </c>
      <c r="F234" s="141" t="s">
        <v>268</v>
      </c>
      <c r="H234" s="142">
        <v>1.2</v>
      </c>
      <c r="L234" s="138"/>
      <c r="M234" s="143"/>
      <c r="T234" s="144"/>
      <c r="AT234" s="140" t="s">
        <v>129</v>
      </c>
      <c r="AU234" s="140" t="s">
        <v>83</v>
      </c>
      <c r="AV234" s="12" t="s">
        <v>83</v>
      </c>
      <c r="AW234" s="12" t="s">
        <v>30</v>
      </c>
      <c r="AX234" s="12" t="s">
        <v>73</v>
      </c>
      <c r="AY234" s="140" t="s">
        <v>121</v>
      </c>
    </row>
    <row r="235" spans="2:65" s="12" customFormat="1">
      <c r="B235" s="138"/>
      <c r="D235" s="139" t="s">
        <v>129</v>
      </c>
      <c r="E235" s="140" t="s">
        <v>1</v>
      </c>
      <c r="F235" s="141" t="s">
        <v>269</v>
      </c>
      <c r="H235" s="142">
        <v>10.268000000000001</v>
      </c>
      <c r="L235" s="138"/>
      <c r="M235" s="143"/>
      <c r="T235" s="144"/>
      <c r="AT235" s="140" t="s">
        <v>129</v>
      </c>
      <c r="AU235" s="140" t="s">
        <v>83</v>
      </c>
      <c r="AV235" s="12" t="s">
        <v>83</v>
      </c>
      <c r="AW235" s="12" t="s">
        <v>30</v>
      </c>
      <c r="AX235" s="12" t="s">
        <v>73</v>
      </c>
      <c r="AY235" s="140" t="s">
        <v>121</v>
      </c>
    </row>
    <row r="236" spans="2:65" s="12" customFormat="1">
      <c r="B236" s="138"/>
      <c r="D236" s="139" t="s">
        <v>129</v>
      </c>
      <c r="E236" s="140" t="s">
        <v>1</v>
      </c>
      <c r="F236" s="141" t="s">
        <v>270</v>
      </c>
      <c r="H236" s="142">
        <v>3.0779999999999998</v>
      </c>
      <c r="L236" s="138"/>
      <c r="M236" s="143"/>
      <c r="T236" s="144"/>
      <c r="AT236" s="140" t="s">
        <v>129</v>
      </c>
      <c r="AU236" s="140" t="s">
        <v>83</v>
      </c>
      <c r="AV236" s="12" t="s">
        <v>83</v>
      </c>
      <c r="AW236" s="12" t="s">
        <v>30</v>
      </c>
      <c r="AX236" s="12" t="s">
        <v>73</v>
      </c>
      <c r="AY236" s="140" t="s">
        <v>121</v>
      </c>
    </row>
    <row r="237" spans="2:65" s="13" customFormat="1">
      <c r="B237" s="145"/>
      <c r="D237" s="139" t="s">
        <v>129</v>
      </c>
      <c r="E237" s="146" t="s">
        <v>1</v>
      </c>
      <c r="F237" s="147" t="s">
        <v>131</v>
      </c>
      <c r="H237" s="148">
        <v>106.99000000000002</v>
      </c>
      <c r="L237" s="145"/>
      <c r="M237" s="149"/>
      <c r="T237" s="150"/>
      <c r="AT237" s="146" t="s">
        <v>129</v>
      </c>
      <c r="AU237" s="146" t="s">
        <v>83</v>
      </c>
      <c r="AV237" s="13" t="s">
        <v>127</v>
      </c>
      <c r="AW237" s="13" t="s">
        <v>30</v>
      </c>
      <c r="AX237" s="13" t="s">
        <v>81</v>
      </c>
      <c r="AY237" s="146" t="s">
        <v>121</v>
      </c>
    </row>
    <row r="238" spans="2:65" s="1" customFormat="1" ht="16.5" customHeight="1">
      <c r="B238" s="124"/>
      <c r="C238" s="125" t="s">
        <v>271</v>
      </c>
      <c r="D238" s="125" t="s">
        <v>123</v>
      </c>
      <c r="E238" s="126" t="s">
        <v>272</v>
      </c>
      <c r="F238" s="127" t="s">
        <v>273</v>
      </c>
      <c r="G238" s="128" t="s">
        <v>158</v>
      </c>
      <c r="H238" s="129">
        <v>1054</v>
      </c>
      <c r="I238" s="130"/>
      <c r="J238" s="130"/>
      <c r="K238" s="131"/>
      <c r="L238" s="28"/>
      <c r="M238" s="132" t="s">
        <v>1</v>
      </c>
      <c r="N238" s="133" t="s">
        <v>38</v>
      </c>
      <c r="O238" s="134">
        <v>0.14000000000000001</v>
      </c>
      <c r="P238" s="134">
        <f>O238*H238</f>
        <v>147.56</v>
      </c>
      <c r="Q238" s="134">
        <v>0</v>
      </c>
      <c r="R238" s="134">
        <f>Q238*H238</f>
        <v>0</v>
      </c>
      <c r="S238" s="134">
        <v>0</v>
      </c>
      <c r="T238" s="135">
        <f>S238*H238</f>
        <v>0</v>
      </c>
      <c r="AR238" s="136" t="s">
        <v>127</v>
      </c>
      <c r="AT238" s="136" t="s">
        <v>123</v>
      </c>
      <c r="AU238" s="136" t="s">
        <v>83</v>
      </c>
      <c r="AY238" s="16" t="s">
        <v>121</v>
      </c>
      <c r="BE238" s="137">
        <f>IF(N238="základní",J238,0)</f>
        <v>0</v>
      </c>
      <c r="BF238" s="137">
        <f>IF(N238="snížená",J238,0)</f>
        <v>0</v>
      </c>
      <c r="BG238" s="137">
        <f>IF(N238="zákl. přenesená",J238,0)</f>
        <v>0</v>
      </c>
      <c r="BH238" s="137">
        <f>IF(N238="sníž. přenesená",J238,0)</f>
        <v>0</v>
      </c>
      <c r="BI238" s="137">
        <f>IF(N238="nulová",J238,0)</f>
        <v>0</v>
      </c>
      <c r="BJ238" s="16" t="s">
        <v>81</v>
      </c>
      <c r="BK238" s="137">
        <f>ROUND(I238*H238,2)</f>
        <v>0</v>
      </c>
      <c r="BL238" s="16" t="s">
        <v>127</v>
      </c>
      <c r="BM238" s="136" t="s">
        <v>274</v>
      </c>
    </row>
    <row r="239" spans="2:65" s="12" customFormat="1" ht="22.5">
      <c r="B239" s="138"/>
      <c r="D239" s="139" t="s">
        <v>129</v>
      </c>
      <c r="E239" s="140" t="s">
        <v>1</v>
      </c>
      <c r="F239" s="141" t="s">
        <v>275</v>
      </c>
      <c r="H239" s="142">
        <v>1054</v>
      </c>
      <c r="L239" s="138"/>
      <c r="M239" s="143"/>
      <c r="T239" s="144"/>
      <c r="AT239" s="140" t="s">
        <v>129</v>
      </c>
      <c r="AU239" s="140" t="s">
        <v>83</v>
      </c>
      <c r="AV239" s="12" t="s">
        <v>83</v>
      </c>
      <c r="AW239" s="12" t="s">
        <v>30</v>
      </c>
      <c r="AX239" s="12" t="s">
        <v>73</v>
      </c>
      <c r="AY239" s="140" t="s">
        <v>121</v>
      </c>
    </row>
    <row r="240" spans="2:65" s="13" customFormat="1">
      <c r="B240" s="145"/>
      <c r="D240" s="139" t="s">
        <v>129</v>
      </c>
      <c r="E240" s="146" t="s">
        <v>1</v>
      </c>
      <c r="F240" s="147" t="s">
        <v>131</v>
      </c>
      <c r="H240" s="148">
        <v>1054</v>
      </c>
      <c r="L240" s="145"/>
      <c r="M240" s="149"/>
      <c r="T240" s="150"/>
      <c r="AT240" s="146" t="s">
        <v>129</v>
      </c>
      <c r="AU240" s="146" t="s">
        <v>83</v>
      </c>
      <c r="AV240" s="13" t="s">
        <v>127</v>
      </c>
      <c r="AW240" s="13" t="s">
        <v>30</v>
      </c>
      <c r="AX240" s="13" t="s">
        <v>81</v>
      </c>
      <c r="AY240" s="146" t="s">
        <v>121</v>
      </c>
    </row>
    <row r="241" spans="2:65" s="11" customFormat="1" ht="22.9" customHeight="1">
      <c r="B241" s="113"/>
      <c r="D241" s="114" t="s">
        <v>72</v>
      </c>
      <c r="E241" s="122" t="s">
        <v>167</v>
      </c>
      <c r="F241" s="122" t="s">
        <v>276</v>
      </c>
      <c r="J241" s="123"/>
      <c r="L241" s="113"/>
      <c r="M241" s="117"/>
      <c r="P241" s="118">
        <f>SUM(P242:P312)</f>
        <v>434.45800000000008</v>
      </c>
      <c r="R241" s="118">
        <f>SUM(R242:R312)</f>
        <v>0</v>
      </c>
      <c r="T241" s="119">
        <f>SUM(T242:T312)</f>
        <v>3.5930999999999997</v>
      </c>
      <c r="AR241" s="114" t="s">
        <v>81</v>
      </c>
      <c r="AT241" s="120" t="s">
        <v>72</v>
      </c>
      <c r="AU241" s="120" t="s">
        <v>81</v>
      </c>
      <c r="AY241" s="114" t="s">
        <v>121</v>
      </c>
      <c r="BK241" s="121">
        <f>SUM(BK242:BK312)</f>
        <v>0</v>
      </c>
    </row>
    <row r="242" spans="2:65" s="1" customFormat="1" ht="37.9" customHeight="1">
      <c r="B242" s="124"/>
      <c r="C242" s="125" t="s">
        <v>277</v>
      </c>
      <c r="D242" s="125" t="s">
        <v>123</v>
      </c>
      <c r="E242" s="126" t="s">
        <v>278</v>
      </c>
      <c r="F242" s="127" t="s">
        <v>279</v>
      </c>
      <c r="G242" s="128" t="s">
        <v>158</v>
      </c>
      <c r="H242" s="129">
        <v>1220</v>
      </c>
      <c r="I242" s="130"/>
      <c r="J242" s="130"/>
      <c r="K242" s="131"/>
      <c r="L242" s="28"/>
      <c r="M242" s="132" t="s">
        <v>1</v>
      </c>
      <c r="N242" s="133" t="s">
        <v>38</v>
      </c>
      <c r="O242" s="134">
        <v>0.16</v>
      </c>
      <c r="P242" s="134">
        <f>O242*H242</f>
        <v>195.20000000000002</v>
      </c>
      <c r="Q242" s="134">
        <v>0</v>
      </c>
      <c r="R242" s="134">
        <f>Q242*H242</f>
        <v>0</v>
      </c>
      <c r="S242" s="134">
        <v>0</v>
      </c>
      <c r="T242" s="135">
        <f>S242*H242</f>
        <v>0</v>
      </c>
      <c r="AR242" s="136" t="s">
        <v>127</v>
      </c>
      <c r="AT242" s="136" t="s">
        <v>123</v>
      </c>
      <c r="AU242" s="136" t="s">
        <v>83</v>
      </c>
      <c r="AY242" s="16" t="s">
        <v>121</v>
      </c>
      <c r="BE242" s="137">
        <f>IF(N242="základní",J242,0)</f>
        <v>0</v>
      </c>
      <c r="BF242" s="137">
        <f>IF(N242="snížená",J242,0)</f>
        <v>0</v>
      </c>
      <c r="BG242" s="137">
        <f>IF(N242="zákl. přenesená",J242,0)</f>
        <v>0</v>
      </c>
      <c r="BH242" s="137">
        <f>IF(N242="sníž. přenesená",J242,0)</f>
        <v>0</v>
      </c>
      <c r="BI242" s="137">
        <f>IF(N242="nulová",J242,0)</f>
        <v>0</v>
      </c>
      <c r="BJ242" s="16" t="s">
        <v>81</v>
      </c>
      <c r="BK242" s="137">
        <f>ROUND(I242*H242,2)</f>
        <v>0</v>
      </c>
      <c r="BL242" s="16" t="s">
        <v>127</v>
      </c>
      <c r="BM242" s="136" t="s">
        <v>280</v>
      </c>
    </row>
    <row r="243" spans="2:65" s="12" customFormat="1">
      <c r="B243" s="138"/>
      <c r="D243" s="139" t="s">
        <v>129</v>
      </c>
      <c r="E243" s="140" t="s">
        <v>1</v>
      </c>
      <c r="F243" s="141" t="s">
        <v>281</v>
      </c>
      <c r="H243" s="142">
        <v>320</v>
      </c>
      <c r="L243" s="138"/>
      <c r="M243" s="143"/>
      <c r="T243" s="144"/>
      <c r="AT243" s="140" t="s">
        <v>129</v>
      </c>
      <c r="AU243" s="140" t="s">
        <v>83</v>
      </c>
      <c r="AV243" s="12" t="s">
        <v>83</v>
      </c>
      <c r="AW243" s="12" t="s">
        <v>30</v>
      </c>
      <c r="AX243" s="12" t="s">
        <v>73</v>
      </c>
      <c r="AY243" s="140" t="s">
        <v>121</v>
      </c>
    </row>
    <row r="244" spans="2:65" s="12" customFormat="1">
      <c r="B244" s="138"/>
      <c r="D244" s="139" t="s">
        <v>129</v>
      </c>
      <c r="E244" s="140" t="s">
        <v>1</v>
      </c>
      <c r="F244" s="141" t="s">
        <v>281</v>
      </c>
      <c r="H244" s="142">
        <v>320</v>
      </c>
      <c r="L244" s="138"/>
      <c r="M244" s="143"/>
      <c r="T244" s="144"/>
      <c r="AT244" s="140" t="s">
        <v>129</v>
      </c>
      <c r="AU244" s="140" t="s">
        <v>83</v>
      </c>
      <c r="AV244" s="12" t="s">
        <v>83</v>
      </c>
      <c r="AW244" s="12" t="s">
        <v>30</v>
      </c>
      <c r="AX244" s="12" t="s">
        <v>73</v>
      </c>
      <c r="AY244" s="140" t="s">
        <v>121</v>
      </c>
    </row>
    <row r="245" spans="2:65" s="12" customFormat="1">
      <c r="B245" s="138"/>
      <c r="D245" s="139" t="s">
        <v>129</v>
      </c>
      <c r="E245" s="140" t="s">
        <v>1</v>
      </c>
      <c r="F245" s="141" t="s">
        <v>282</v>
      </c>
      <c r="H245" s="142">
        <v>150</v>
      </c>
      <c r="L245" s="138"/>
      <c r="M245" s="143"/>
      <c r="T245" s="144"/>
      <c r="AT245" s="140" t="s">
        <v>129</v>
      </c>
      <c r="AU245" s="140" t="s">
        <v>83</v>
      </c>
      <c r="AV245" s="12" t="s">
        <v>83</v>
      </c>
      <c r="AW245" s="12" t="s">
        <v>30</v>
      </c>
      <c r="AX245" s="12" t="s">
        <v>73</v>
      </c>
      <c r="AY245" s="140" t="s">
        <v>121</v>
      </c>
    </row>
    <row r="246" spans="2:65" s="12" customFormat="1">
      <c r="B246" s="138"/>
      <c r="D246" s="139" t="s">
        <v>129</v>
      </c>
      <c r="E246" s="140" t="s">
        <v>1</v>
      </c>
      <c r="F246" s="141" t="s">
        <v>282</v>
      </c>
      <c r="H246" s="142">
        <v>150</v>
      </c>
      <c r="L246" s="138"/>
      <c r="M246" s="143"/>
      <c r="T246" s="144"/>
      <c r="AT246" s="140" t="s">
        <v>129</v>
      </c>
      <c r="AU246" s="140" t="s">
        <v>83</v>
      </c>
      <c r="AV246" s="12" t="s">
        <v>83</v>
      </c>
      <c r="AW246" s="12" t="s">
        <v>30</v>
      </c>
      <c r="AX246" s="12" t="s">
        <v>73</v>
      </c>
      <c r="AY246" s="140" t="s">
        <v>121</v>
      </c>
    </row>
    <row r="247" spans="2:65" s="12" customFormat="1">
      <c r="B247" s="138"/>
      <c r="D247" s="139" t="s">
        <v>129</v>
      </c>
      <c r="E247" s="140" t="s">
        <v>1</v>
      </c>
      <c r="F247" s="141" t="s">
        <v>283</v>
      </c>
      <c r="H247" s="142">
        <v>70</v>
      </c>
      <c r="L247" s="138"/>
      <c r="M247" s="143"/>
      <c r="T247" s="144"/>
      <c r="AT247" s="140" t="s">
        <v>129</v>
      </c>
      <c r="AU247" s="140" t="s">
        <v>83</v>
      </c>
      <c r="AV247" s="12" t="s">
        <v>83</v>
      </c>
      <c r="AW247" s="12" t="s">
        <v>30</v>
      </c>
      <c r="AX247" s="12" t="s">
        <v>73</v>
      </c>
      <c r="AY247" s="140" t="s">
        <v>121</v>
      </c>
    </row>
    <row r="248" spans="2:65" s="12" customFormat="1">
      <c r="B248" s="138"/>
      <c r="D248" s="139" t="s">
        <v>129</v>
      </c>
      <c r="E248" s="140" t="s">
        <v>1</v>
      </c>
      <c r="F248" s="141" t="s">
        <v>283</v>
      </c>
      <c r="H248" s="142">
        <v>70</v>
      </c>
      <c r="L248" s="138"/>
      <c r="M248" s="143"/>
      <c r="T248" s="144"/>
      <c r="AT248" s="140" t="s">
        <v>129</v>
      </c>
      <c r="AU248" s="140" t="s">
        <v>83</v>
      </c>
      <c r="AV248" s="12" t="s">
        <v>83</v>
      </c>
      <c r="AW248" s="12" t="s">
        <v>30</v>
      </c>
      <c r="AX248" s="12" t="s">
        <v>73</v>
      </c>
      <c r="AY248" s="140" t="s">
        <v>121</v>
      </c>
    </row>
    <row r="249" spans="2:65" s="12" customFormat="1">
      <c r="B249" s="138"/>
      <c r="D249" s="139" t="s">
        <v>129</v>
      </c>
      <c r="E249" s="140" t="s">
        <v>1</v>
      </c>
      <c r="F249" s="141" t="s">
        <v>283</v>
      </c>
      <c r="H249" s="142">
        <v>70</v>
      </c>
      <c r="L249" s="138"/>
      <c r="M249" s="143"/>
      <c r="T249" s="144"/>
      <c r="AT249" s="140" t="s">
        <v>129</v>
      </c>
      <c r="AU249" s="140" t="s">
        <v>83</v>
      </c>
      <c r="AV249" s="12" t="s">
        <v>83</v>
      </c>
      <c r="AW249" s="12" t="s">
        <v>30</v>
      </c>
      <c r="AX249" s="12" t="s">
        <v>73</v>
      </c>
      <c r="AY249" s="140" t="s">
        <v>121</v>
      </c>
    </row>
    <row r="250" spans="2:65" s="12" customFormat="1">
      <c r="B250" s="138"/>
      <c r="D250" s="139" t="s">
        <v>129</v>
      </c>
      <c r="E250" s="140" t="s">
        <v>1</v>
      </c>
      <c r="F250" s="141" t="s">
        <v>283</v>
      </c>
      <c r="H250" s="142">
        <v>70</v>
      </c>
      <c r="L250" s="138"/>
      <c r="M250" s="143"/>
      <c r="T250" s="144"/>
      <c r="AT250" s="140" t="s">
        <v>129</v>
      </c>
      <c r="AU250" s="140" t="s">
        <v>83</v>
      </c>
      <c r="AV250" s="12" t="s">
        <v>83</v>
      </c>
      <c r="AW250" s="12" t="s">
        <v>30</v>
      </c>
      <c r="AX250" s="12" t="s">
        <v>73</v>
      </c>
      <c r="AY250" s="140" t="s">
        <v>121</v>
      </c>
    </row>
    <row r="251" spans="2:65" s="13" customFormat="1">
      <c r="B251" s="145"/>
      <c r="D251" s="139" t="s">
        <v>129</v>
      </c>
      <c r="E251" s="146" t="s">
        <v>1</v>
      </c>
      <c r="F251" s="147" t="s">
        <v>131</v>
      </c>
      <c r="H251" s="148">
        <v>1220</v>
      </c>
      <c r="L251" s="145"/>
      <c r="M251" s="149"/>
      <c r="T251" s="150"/>
      <c r="AT251" s="146" t="s">
        <v>129</v>
      </c>
      <c r="AU251" s="146" t="s">
        <v>83</v>
      </c>
      <c r="AV251" s="13" t="s">
        <v>127</v>
      </c>
      <c r="AW251" s="13" t="s">
        <v>30</v>
      </c>
      <c r="AX251" s="13" t="s">
        <v>81</v>
      </c>
      <c r="AY251" s="146" t="s">
        <v>121</v>
      </c>
    </row>
    <row r="252" spans="2:65" s="1" customFormat="1" ht="33" customHeight="1">
      <c r="B252" s="124"/>
      <c r="C252" s="125" t="s">
        <v>284</v>
      </c>
      <c r="D252" s="125" t="s">
        <v>123</v>
      </c>
      <c r="E252" s="126" t="s">
        <v>285</v>
      </c>
      <c r="F252" s="127" t="s">
        <v>286</v>
      </c>
      <c r="G252" s="128" t="s">
        <v>158</v>
      </c>
      <c r="H252" s="129">
        <v>109800</v>
      </c>
      <c r="I252" s="130"/>
      <c r="J252" s="130"/>
      <c r="K252" s="131"/>
      <c r="L252" s="28"/>
      <c r="M252" s="132" t="s">
        <v>1</v>
      </c>
      <c r="N252" s="133" t="s">
        <v>38</v>
      </c>
      <c r="O252" s="134">
        <v>0</v>
      </c>
      <c r="P252" s="134">
        <f>O252*H252</f>
        <v>0</v>
      </c>
      <c r="Q252" s="134">
        <v>0</v>
      </c>
      <c r="R252" s="134">
        <f>Q252*H252</f>
        <v>0</v>
      </c>
      <c r="S252" s="134">
        <v>0</v>
      </c>
      <c r="T252" s="135">
        <f>S252*H252</f>
        <v>0</v>
      </c>
      <c r="AR252" s="136" t="s">
        <v>127</v>
      </c>
      <c r="AT252" s="136" t="s">
        <v>123</v>
      </c>
      <c r="AU252" s="136" t="s">
        <v>83</v>
      </c>
      <c r="AY252" s="16" t="s">
        <v>121</v>
      </c>
      <c r="BE252" s="137">
        <f>IF(N252="základní",J252,0)</f>
        <v>0</v>
      </c>
      <c r="BF252" s="137">
        <f>IF(N252="snížená",J252,0)</f>
        <v>0</v>
      </c>
      <c r="BG252" s="137">
        <f>IF(N252="zákl. přenesená",J252,0)</f>
        <v>0</v>
      </c>
      <c r="BH252" s="137">
        <f>IF(N252="sníž. přenesená",J252,0)</f>
        <v>0</v>
      </c>
      <c r="BI252" s="137">
        <f>IF(N252="nulová",J252,0)</f>
        <v>0</v>
      </c>
      <c r="BJ252" s="16" t="s">
        <v>81</v>
      </c>
      <c r="BK252" s="137">
        <f>ROUND(I252*H252,2)</f>
        <v>0</v>
      </c>
      <c r="BL252" s="16" t="s">
        <v>127</v>
      </c>
      <c r="BM252" s="136" t="s">
        <v>287</v>
      </c>
    </row>
    <row r="253" spans="2:65" s="12" customFormat="1">
      <c r="B253" s="138"/>
      <c r="D253" s="139" t="s">
        <v>129</v>
      </c>
      <c r="E253" s="140" t="s">
        <v>1</v>
      </c>
      <c r="F253" s="141" t="s">
        <v>281</v>
      </c>
      <c r="H253" s="142">
        <v>320</v>
      </c>
      <c r="L253" s="138"/>
      <c r="M253" s="143"/>
      <c r="T253" s="144"/>
      <c r="AT253" s="140" t="s">
        <v>129</v>
      </c>
      <c r="AU253" s="140" t="s">
        <v>83</v>
      </c>
      <c r="AV253" s="12" t="s">
        <v>83</v>
      </c>
      <c r="AW253" s="12" t="s">
        <v>30</v>
      </c>
      <c r="AX253" s="12" t="s">
        <v>73</v>
      </c>
      <c r="AY253" s="140" t="s">
        <v>121</v>
      </c>
    </row>
    <row r="254" spans="2:65" s="12" customFormat="1">
      <c r="B254" s="138"/>
      <c r="D254" s="139" t="s">
        <v>129</v>
      </c>
      <c r="E254" s="140" t="s">
        <v>1</v>
      </c>
      <c r="F254" s="141" t="s">
        <v>281</v>
      </c>
      <c r="H254" s="142">
        <v>320</v>
      </c>
      <c r="L254" s="138"/>
      <c r="M254" s="143"/>
      <c r="T254" s="144"/>
      <c r="AT254" s="140" t="s">
        <v>129</v>
      </c>
      <c r="AU254" s="140" t="s">
        <v>83</v>
      </c>
      <c r="AV254" s="12" t="s">
        <v>83</v>
      </c>
      <c r="AW254" s="12" t="s">
        <v>30</v>
      </c>
      <c r="AX254" s="12" t="s">
        <v>73</v>
      </c>
      <c r="AY254" s="140" t="s">
        <v>121</v>
      </c>
    </row>
    <row r="255" spans="2:65" s="12" customFormat="1">
      <c r="B255" s="138"/>
      <c r="D255" s="139" t="s">
        <v>129</v>
      </c>
      <c r="E255" s="140" t="s">
        <v>1</v>
      </c>
      <c r="F255" s="141" t="s">
        <v>282</v>
      </c>
      <c r="H255" s="142">
        <v>150</v>
      </c>
      <c r="L255" s="138"/>
      <c r="M255" s="143"/>
      <c r="T255" s="144"/>
      <c r="AT255" s="140" t="s">
        <v>129</v>
      </c>
      <c r="AU255" s="140" t="s">
        <v>83</v>
      </c>
      <c r="AV255" s="12" t="s">
        <v>83</v>
      </c>
      <c r="AW255" s="12" t="s">
        <v>30</v>
      </c>
      <c r="AX255" s="12" t="s">
        <v>73</v>
      </c>
      <c r="AY255" s="140" t="s">
        <v>121</v>
      </c>
    </row>
    <row r="256" spans="2:65" s="12" customFormat="1">
      <c r="B256" s="138"/>
      <c r="D256" s="139" t="s">
        <v>129</v>
      </c>
      <c r="E256" s="140" t="s">
        <v>1</v>
      </c>
      <c r="F256" s="141" t="s">
        <v>282</v>
      </c>
      <c r="H256" s="142">
        <v>150</v>
      </c>
      <c r="L256" s="138"/>
      <c r="M256" s="143"/>
      <c r="T256" s="144"/>
      <c r="AT256" s="140" t="s">
        <v>129</v>
      </c>
      <c r="AU256" s="140" t="s">
        <v>83</v>
      </c>
      <c r="AV256" s="12" t="s">
        <v>83</v>
      </c>
      <c r="AW256" s="12" t="s">
        <v>30</v>
      </c>
      <c r="AX256" s="12" t="s">
        <v>73</v>
      </c>
      <c r="AY256" s="140" t="s">
        <v>121</v>
      </c>
    </row>
    <row r="257" spans="2:65" s="12" customFormat="1">
      <c r="B257" s="138"/>
      <c r="D257" s="139" t="s">
        <v>129</v>
      </c>
      <c r="E257" s="140" t="s">
        <v>1</v>
      </c>
      <c r="F257" s="141" t="s">
        <v>283</v>
      </c>
      <c r="H257" s="142">
        <v>70</v>
      </c>
      <c r="L257" s="138"/>
      <c r="M257" s="143"/>
      <c r="T257" s="144"/>
      <c r="AT257" s="140" t="s">
        <v>129</v>
      </c>
      <c r="AU257" s="140" t="s">
        <v>83</v>
      </c>
      <c r="AV257" s="12" t="s">
        <v>83</v>
      </c>
      <c r="AW257" s="12" t="s">
        <v>30</v>
      </c>
      <c r="AX257" s="12" t="s">
        <v>73</v>
      </c>
      <c r="AY257" s="140" t="s">
        <v>121</v>
      </c>
    </row>
    <row r="258" spans="2:65" s="12" customFormat="1">
      <c r="B258" s="138"/>
      <c r="D258" s="139" t="s">
        <v>129</v>
      </c>
      <c r="E258" s="140" t="s">
        <v>1</v>
      </c>
      <c r="F258" s="141" t="s">
        <v>283</v>
      </c>
      <c r="H258" s="142">
        <v>70</v>
      </c>
      <c r="L258" s="138"/>
      <c r="M258" s="143"/>
      <c r="T258" s="144"/>
      <c r="AT258" s="140" t="s">
        <v>129</v>
      </c>
      <c r="AU258" s="140" t="s">
        <v>83</v>
      </c>
      <c r="AV258" s="12" t="s">
        <v>83</v>
      </c>
      <c r="AW258" s="12" t="s">
        <v>30</v>
      </c>
      <c r="AX258" s="12" t="s">
        <v>73</v>
      </c>
      <c r="AY258" s="140" t="s">
        <v>121</v>
      </c>
    </row>
    <row r="259" spans="2:65" s="12" customFormat="1">
      <c r="B259" s="138"/>
      <c r="D259" s="139" t="s">
        <v>129</v>
      </c>
      <c r="E259" s="140" t="s">
        <v>1</v>
      </c>
      <c r="F259" s="141" t="s">
        <v>283</v>
      </c>
      <c r="H259" s="142">
        <v>70</v>
      </c>
      <c r="L259" s="138"/>
      <c r="M259" s="143"/>
      <c r="T259" s="144"/>
      <c r="AT259" s="140" t="s">
        <v>129</v>
      </c>
      <c r="AU259" s="140" t="s">
        <v>83</v>
      </c>
      <c r="AV259" s="12" t="s">
        <v>83</v>
      </c>
      <c r="AW259" s="12" t="s">
        <v>30</v>
      </c>
      <c r="AX259" s="12" t="s">
        <v>73</v>
      </c>
      <c r="AY259" s="140" t="s">
        <v>121</v>
      </c>
    </row>
    <row r="260" spans="2:65" s="12" customFormat="1">
      <c r="B260" s="138"/>
      <c r="D260" s="139" t="s">
        <v>129</v>
      </c>
      <c r="E260" s="140" t="s">
        <v>1</v>
      </c>
      <c r="F260" s="141" t="s">
        <v>283</v>
      </c>
      <c r="H260" s="142">
        <v>70</v>
      </c>
      <c r="L260" s="138"/>
      <c r="M260" s="143"/>
      <c r="T260" s="144"/>
      <c r="AT260" s="140" t="s">
        <v>129</v>
      </c>
      <c r="AU260" s="140" t="s">
        <v>83</v>
      </c>
      <c r="AV260" s="12" t="s">
        <v>83</v>
      </c>
      <c r="AW260" s="12" t="s">
        <v>30</v>
      </c>
      <c r="AX260" s="12" t="s">
        <v>73</v>
      </c>
      <c r="AY260" s="140" t="s">
        <v>121</v>
      </c>
    </row>
    <row r="261" spans="2:65" s="13" customFormat="1">
      <c r="B261" s="145"/>
      <c r="D261" s="139" t="s">
        <v>129</v>
      </c>
      <c r="E261" s="146" t="s">
        <v>1</v>
      </c>
      <c r="F261" s="147" t="s">
        <v>131</v>
      </c>
      <c r="H261" s="148">
        <v>1220</v>
      </c>
      <c r="L261" s="145"/>
      <c r="M261" s="149"/>
      <c r="T261" s="150"/>
      <c r="AT261" s="146" t="s">
        <v>129</v>
      </c>
      <c r="AU261" s="146" t="s">
        <v>83</v>
      </c>
      <c r="AV261" s="13" t="s">
        <v>127</v>
      </c>
      <c r="AW261" s="13" t="s">
        <v>30</v>
      </c>
      <c r="AX261" s="13" t="s">
        <v>81</v>
      </c>
      <c r="AY261" s="146" t="s">
        <v>121</v>
      </c>
    </row>
    <row r="262" spans="2:65" s="12" customFormat="1">
      <c r="B262" s="138"/>
      <c r="D262" s="139" t="s">
        <v>129</v>
      </c>
      <c r="F262" s="141" t="s">
        <v>288</v>
      </c>
      <c r="H262" s="142">
        <v>109800</v>
      </c>
      <c r="L262" s="138"/>
      <c r="M262" s="143"/>
      <c r="T262" s="144"/>
      <c r="AT262" s="140" t="s">
        <v>129</v>
      </c>
      <c r="AU262" s="140" t="s">
        <v>83</v>
      </c>
      <c r="AV262" s="12" t="s">
        <v>83</v>
      </c>
      <c r="AW262" s="12" t="s">
        <v>3</v>
      </c>
      <c r="AX262" s="12" t="s">
        <v>81</v>
      </c>
      <c r="AY262" s="140" t="s">
        <v>121</v>
      </c>
    </row>
    <row r="263" spans="2:65" s="1" customFormat="1" ht="37.9" customHeight="1">
      <c r="B263" s="124"/>
      <c r="C263" s="125" t="s">
        <v>289</v>
      </c>
      <c r="D263" s="125" t="s">
        <v>123</v>
      </c>
      <c r="E263" s="126" t="s">
        <v>290</v>
      </c>
      <c r="F263" s="127" t="s">
        <v>291</v>
      </c>
      <c r="G263" s="128" t="s">
        <v>158</v>
      </c>
      <c r="H263" s="129">
        <v>1220</v>
      </c>
      <c r="I263" s="130"/>
      <c r="J263" s="130"/>
      <c r="K263" s="131"/>
      <c r="L263" s="28"/>
      <c r="M263" s="132" t="s">
        <v>1</v>
      </c>
      <c r="N263" s="133" t="s">
        <v>38</v>
      </c>
      <c r="O263" s="134">
        <v>9.7000000000000003E-2</v>
      </c>
      <c r="P263" s="134">
        <f>O263*H263</f>
        <v>118.34</v>
      </c>
      <c r="Q263" s="134">
        <v>0</v>
      </c>
      <c r="R263" s="134">
        <f>Q263*H263</f>
        <v>0</v>
      </c>
      <c r="S263" s="134">
        <v>0</v>
      </c>
      <c r="T263" s="135">
        <f>S263*H263</f>
        <v>0</v>
      </c>
      <c r="AR263" s="136" t="s">
        <v>127</v>
      </c>
      <c r="AT263" s="136" t="s">
        <v>123</v>
      </c>
      <c r="AU263" s="136" t="s">
        <v>83</v>
      </c>
      <c r="AY263" s="16" t="s">
        <v>121</v>
      </c>
      <c r="BE263" s="137">
        <f>IF(N263="základní",J263,0)</f>
        <v>0</v>
      </c>
      <c r="BF263" s="137">
        <f>IF(N263="snížená",J263,0)</f>
        <v>0</v>
      </c>
      <c r="BG263" s="137">
        <f>IF(N263="zákl. přenesená",J263,0)</f>
        <v>0</v>
      </c>
      <c r="BH263" s="137">
        <f>IF(N263="sníž. přenesená",J263,0)</f>
        <v>0</v>
      </c>
      <c r="BI263" s="137">
        <f>IF(N263="nulová",J263,0)</f>
        <v>0</v>
      </c>
      <c r="BJ263" s="16" t="s">
        <v>81</v>
      </c>
      <c r="BK263" s="137">
        <f>ROUND(I263*H263,2)</f>
        <v>0</v>
      </c>
      <c r="BL263" s="16" t="s">
        <v>127</v>
      </c>
      <c r="BM263" s="136" t="s">
        <v>292</v>
      </c>
    </row>
    <row r="264" spans="2:65" s="12" customFormat="1">
      <c r="B264" s="138"/>
      <c r="D264" s="139" t="s">
        <v>129</v>
      </c>
      <c r="E264" s="140" t="s">
        <v>1</v>
      </c>
      <c r="F264" s="141" t="s">
        <v>281</v>
      </c>
      <c r="H264" s="142">
        <v>320</v>
      </c>
      <c r="L264" s="138"/>
      <c r="M264" s="143"/>
      <c r="T264" s="144"/>
      <c r="AT264" s="140" t="s">
        <v>129</v>
      </c>
      <c r="AU264" s="140" t="s">
        <v>83</v>
      </c>
      <c r="AV264" s="12" t="s">
        <v>83</v>
      </c>
      <c r="AW264" s="12" t="s">
        <v>30</v>
      </c>
      <c r="AX264" s="12" t="s">
        <v>73</v>
      </c>
      <c r="AY264" s="140" t="s">
        <v>121</v>
      </c>
    </row>
    <row r="265" spans="2:65" s="12" customFormat="1">
      <c r="B265" s="138"/>
      <c r="D265" s="139" t="s">
        <v>129</v>
      </c>
      <c r="E265" s="140" t="s">
        <v>1</v>
      </c>
      <c r="F265" s="141" t="s">
        <v>281</v>
      </c>
      <c r="H265" s="142">
        <v>320</v>
      </c>
      <c r="L265" s="138"/>
      <c r="M265" s="143"/>
      <c r="T265" s="144"/>
      <c r="AT265" s="140" t="s">
        <v>129</v>
      </c>
      <c r="AU265" s="140" t="s">
        <v>83</v>
      </c>
      <c r="AV265" s="12" t="s">
        <v>83</v>
      </c>
      <c r="AW265" s="12" t="s">
        <v>30</v>
      </c>
      <c r="AX265" s="12" t="s">
        <v>73</v>
      </c>
      <c r="AY265" s="140" t="s">
        <v>121</v>
      </c>
    </row>
    <row r="266" spans="2:65" s="12" customFormat="1">
      <c r="B266" s="138"/>
      <c r="D266" s="139" t="s">
        <v>129</v>
      </c>
      <c r="E266" s="140" t="s">
        <v>1</v>
      </c>
      <c r="F266" s="141" t="s">
        <v>282</v>
      </c>
      <c r="H266" s="142">
        <v>150</v>
      </c>
      <c r="L266" s="138"/>
      <c r="M266" s="143"/>
      <c r="T266" s="144"/>
      <c r="AT266" s="140" t="s">
        <v>129</v>
      </c>
      <c r="AU266" s="140" t="s">
        <v>83</v>
      </c>
      <c r="AV266" s="12" t="s">
        <v>83</v>
      </c>
      <c r="AW266" s="12" t="s">
        <v>30</v>
      </c>
      <c r="AX266" s="12" t="s">
        <v>73</v>
      </c>
      <c r="AY266" s="140" t="s">
        <v>121</v>
      </c>
    </row>
    <row r="267" spans="2:65" s="12" customFormat="1">
      <c r="B267" s="138"/>
      <c r="D267" s="139" t="s">
        <v>129</v>
      </c>
      <c r="E267" s="140" t="s">
        <v>1</v>
      </c>
      <c r="F267" s="141" t="s">
        <v>282</v>
      </c>
      <c r="H267" s="142">
        <v>150</v>
      </c>
      <c r="L267" s="138"/>
      <c r="M267" s="143"/>
      <c r="T267" s="144"/>
      <c r="AT267" s="140" t="s">
        <v>129</v>
      </c>
      <c r="AU267" s="140" t="s">
        <v>83</v>
      </c>
      <c r="AV267" s="12" t="s">
        <v>83</v>
      </c>
      <c r="AW267" s="12" t="s">
        <v>30</v>
      </c>
      <c r="AX267" s="12" t="s">
        <v>73</v>
      </c>
      <c r="AY267" s="140" t="s">
        <v>121</v>
      </c>
    </row>
    <row r="268" spans="2:65" s="12" customFormat="1">
      <c r="B268" s="138"/>
      <c r="D268" s="139" t="s">
        <v>129</v>
      </c>
      <c r="E268" s="140" t="s">
        <v>1</v>
      </c>
      <c r="F268" s="141" t="s">
        <v>283</v>
      </c>
      <c r="H268" s="142">
        <v>70</v>
      </c>
      <c r="L268" s="138"/>
      <c r="M268" s="143"/>
      <c r="T268" s="144"/>
      <c r="AT268" s="140" t="s">
        <v>129</v>
      </c>
      <c r="AU268" s="140" t="s">
        <v>83</v>
      </c>
      <c r="AV268" s="12" t="s">
        <v>83</v>
      </c>
      <c r="AW268" s="12" t="s">
        <v>30</v>
      </c>
      <c r="AX268" s="12" t="s">
        <v>73</v>
      </c>
      <c r="AY268" s="140" t="s">
        <v>121</v>
      </c>
    </row>
    <row r="269" spans="2:65" s="12" customFormat="1">
      <c r="B269" s="138"/>
      <c r="D269" s="139" t="s">
        <v>129</v>
      </c>
      <c r="E269" s="140" t="s">
        <v>1</v>
      </c>
      <c r="F269" s="141" t="s">
        <v>283</v>
      </c>
      <c r="H269" s="142">
        <v>70</v>
      </c>
      <c r="L269" s="138"/>
      <c r="M269" s="143"/>
      <c r="T269" s="144"/>
      <c r="AT269" s="140" t="s">
        <v>129</v>
      </c>
      <c r="AU269" s="140" t="s">
        <v>83</v>
      </c>
      <c r="AV269" s="12" t="s">
        <v>83</v>
      </c>
      <c r="AW269" s="12" t="s">
        <v>30</v>
      </c>
      <c r="AX269" s="12" t="s">
        <v>73</v>
      </c>
      <c r="AY269" s="140" t="s">
        <v>121</v>
      </c>
    </row>
    <row r="270" spans="2:65" s="12" customFormat="1">
      <c r="B270" s="138"/>
      <c r="D270" s="139" t="s">
        <v>129</v>
      </c>
      <c r="E270" s="140" t="s">
        <v>1</v>
      </c>
      <c r="F270" s="141" t="s">
        <v>283</v>
      </c>
      <c r="H270" s="142">
        <v>70</v>
      </c>
      <c r="L270" s="138"/>
      <c r="M270" s="143"/>
      <c r="T270" s="144"/>
      <c r="AT270" s="140" t="s">
        <v>129</v>
      </c>
      <c r="AU270" s="140" t="s">
        <v>83</v>
      </c>
      <c r="AV270" s="12" t="s">
        <v>83</v>
      </c>
      <c r="AW270" s="12" t="s">
        <v>30</v>
      </c>
      <c r="AX270" s="12" t="s">
        <v>73</v>
      </c>
      <c r="AY270" s="140" t="s">
        <v>121</v>
      </c>
    </row>
    <row r="271" spans="2:65" s="12" customFormat="1">
      <c r="B271" s="138"/>
      <c r="D271" s="139" t="s">
        <v>129</v>
      </c>
      <c r="E271" s="140" t="s">
        <v>1</v>
      </c>
      <c r="F271" s="141" t="s">
        <v>283</v>
      </c>
      <c r="H271" s="142">
        <v>70</v>
      </c>
      <c r="L271" s="138"/>
      <c r="M271" s="143"/>
      <c r="T271" s="144"/>
      <c r="AT271" s="140" t="s">
        <v>129</v>
      </c>
      <c r="AU271" s="140" t="s">
        <v>83</v>
      </c>
      <c r="AV271" s="12" t="s">
        <v>83</v>
      </c>
      <c r="AW271" s="12" t="s">
        <v>30</v>
      </c>
      <c r="AX271" s="12" t="s">
        <v>73</v>
      </c>
      <c r="AY271" s="140" t="s">
        <v>121</v>
      </c>
    </row>
    <row r="272" spans="2:65" s="13" customFormat="1">
      <c r="B272" s="145"/>
      <c r="D272" s="139" t="s">
        <v>129</v>
      </c>
      <c r="E272" s="146" t="s">
        <v>1</v>
      </c>
      <c r="F272" s="147" t="s">
        <v>131</v>
      </c>
      <c r="H272" s="148">
        <v>1220</v>
      </c>
      <c r="L272" s="145"/>
      <c r="M272" s="149"/>
      <c r="T272" s="150"/>
      <c r="AT272" s="146" t="s">
        <v>129</v>
      </c>
      <c r="AU272" s="146" t="s">
        <v>83</v>
      </c>
      <c r="AV272" s="13" t="s">
        <v>127</v>
      </c>
      <c r="AW272" s="13" t="s">
        <v>30</v>
      </c>
      <c r="AX272" s="13" t="s">
        <v>81</v>
      </c>
      <c r="AY272" s="146" t="s">
        <v>121</v>
      </c>
    </row>
    <row r="273" spans="2:65" s="1" customFormat="1" ht="16.5" customHeight="1">
      <c r="B273" s="124"/>
      <c r="C273" s="125" t="s">
        <v>293</v>
      </c>
      <c r="D273" s="125" t="s">
        <v>123</v>
      </c>
      <c r="E273" s="126" t="s">
        <v>294</v>
      </c>
      <c r="F273" s="127" t="s">
        <v>295</v>
      </c>
      <c r="G273" s="128" t="s">
        <v>158</v>
      </c>
      <c r="H273" s="129">
        <v>1220</v>
      </c>
      <c r="I273" s="130"/>
      <c r="J273" s="130"/>
      <c r="K273" s="131"/>
      <c r="L273" s="28"/>
      <c r="M273" s="132" t="s">
        <v>1</v>
      </c>
      <c r="N273" s="133" t="s">
        <v>38</v>
      </c>
      <c r="O273" s="134">
        <v>4.9000000000000002E-2</v>
      </c>
      <c r="P273" s="134">
        <f>O273*H273</f>
        <v>59.78</v>
      </c>
      <c r="Q273" s="134">
        <v>0</v>
      </c>
      <c r="R273" s="134">
        <f>Q273*H273</f>
        <v>0</v>
      </c>
      <c r="S273" s="134">
        <v>0</v>
      </c>
      <c r="T273" s="135">
        <f>S273*H273</f>
        <v>0</v>
      </c>
      <c r="AR273" s="136" t="s">
        <v>127</v>
      </c>
      <c r="AT273" s="136" t="s">
        <v>123</v>
      </c>
      <c r="AU273" s="136" t="s">
        <v>83</v>
      </c>
      <c r="AY273" s="16" t="s">
        <v>121</v>
      </c>
      <c r="BE273" s="137">
        <f>IF(N273="základní",J273,0)</f>
        <v>0</v>
      </c>
      <c r="BF273" s="137">
        <f>IF(N273="snížená",J273,0)</f>
        <v>0</v>
      </c>
      <c r="BG273" s="137">
        <f>IF(N273="zákl. přenesená",J273,0)</f>
        <v>0</v>
      </c>
      <c r="BH273" s="137">
        <f>IF(N273="sníž. přenesená",J273,0)</f>
        <v>0</v>
      </c>
      <c r="BI273" s="137">
        <f>IF(N273="nulová",J273,0)</f>
        <v>0</v>
      </c>
      <c r="BJ273" s="16" t="s">
        <v>81</v>
      </c>
      <c r="BK273" s="137">
        <f>ROUND(I273*H273,2)</f>
        <v>0</v>
      </c>
      <c r="BL273" s="16" t="s">
        <v>127</v>
      </c>
      <c r="BM273" s="136" t="s">
        <v>296</v>
      </c>
    </row>
    <row r="274" spans="2:65" s="12" customFormat="1">
      <c r="B274" s="138"/>
      <c r="D274" s="139" t="s">
        <v>129</v>
      </c>
      <c r="E274" s="140" t="s">
        <v>1</v>
      </c>
      <c r="F274" s="141" t="s">
        <v>281</v>
      </c>
      <c r="H274" s="142">
        <v>320</v>
      </c>
      <c r="L274" s="138"/>
      <c r="M274" s="143"/>
      <c r="T274" s="144"/>
      <c r="AT274" s="140" t="s">
        <v>129</v>
      </c>
      <c r="AU274" s="140" t="s">
        <v>83</v>
      </c>
      <c r="AV274" s="12" t="s">
        <v>83</v>
      </c>
      <c r="AW274" s="12" t="s">
        <v>30</v>
      </c>
      <c r="AX274" s="12" t="s">
        <v>73</v>
      </c>
      <c r="AY274" s="140" t="s">
        <v>121</v>
      </c>
    </row>
    <row r="275" spans="2:65" s="12" customFormat="1">
      <c r="B275" s="138"/>
      <c r="D275" s="139" t="s">
        <v>129</v>
      </c>
      <c r="E275" s="140" t="s">
        <v>1</v>
      </c>
      <c r="F275" s="141" t="s">
        <v>281</v>
      </c>
      <c r="H275" s="142">
        <v>320</v>
      </c>
      <c r="L275" s="138"/>
      <c r="M275" s="143"/>
      <c r="T275" s="144"/>
      <c r="AT275" s="140" t="s">
        <v>129</v>
      </c>
      <c r="AU275" s="140" t="s">
        <v>83</v>
      </c>
      <c r="AV275" s="12" t="s">
        <v>83</v>
      </c>
      <c r="AW275" s="12" t="s">
        <v>30</v>
      </c>
      <c r="AX275" s="12" t="s">
        <v>73</v>
      </c>
      <c r="AY275" s="140" t="s">
        <v>121</v>
      </c>
    </row>
    <row r="276" spans="2:65" s="12" customFormat="1">
      <c r="B276" s="138"/>
      <c r="D276" s="139" t="s">
        <v>129</v>
      </c>
      <c r="E276" s="140" t="s">
        <v>1</v>
      </c>
      <c r="F276" s="141" t="s">
        <v>282</v>
      </c>
      <c r="H276" s="142">
        <v>150</v>
      </c>
      <c r="L276" s="138"/>
      <c r="M276" s="143"/>
      <c r="T276" s="144"/>
      <c r="AT276" s="140" t="s">
        <v>129</v>
      </c>
      <c r="AU276" s="140" t="s">
        <v>83</v>
      </c>
      <c r="AV276" s="12" t="s">
        <v>83</v>
      </c>
      <c r="AW276" s="12" t="s">
        <v>30</v>
      </c>
      <c r="AX276" s="12" t="s">
        <v>73</v>
      </c>
      <c r="AY276" s="140" t="s">
        <v>121</v>
      </c>
    </row>
    <row r="277" spans="2:65" s="12" customFormat="1">
      <c r="B277" s="138"/>
      <c r="D277" s="139" t="s">
        <v>129</v>
      </c>
      <c r="E277" s="140" t="s">
        <v>1</v>
      </c>
      <c r="F277" s="141" t="s">
        <v>282</v>
      </c>
      <c r="H277" s="142">
        <v>150</v>
      </c>
      <c r="L277" s="138"/>
      <c r="M277" s="143"/>
      <c r="T277" s="144"/>
      <c r="AT277" s="140" t="s">
        <v>129</v>
      </c>
      <c r="AU277" s="140" t="s">
        <v>83</v>
      </c>
      <c r="AV277" s="12" t="s">
        <v>83</v>
      </c>
      <c r="AW277" s="12" t="s">
        <v>30</v>
      </c>
      <c r="AX277" s="12" t="s">
        <v>73</v>
      </c>
      <c r="AY277" s="140" t="s">
        <v>121</v>
      </c>
    </row>
    <row r="278" spans="2:65" s="12" customFormat="1">
      <c r="B278" s="138"/>
      <c r="D278" s="139" t="s">
        <v>129</v>
      </c>
      <c r="E278" s="140" t="s">
        <v>1</v>
      </c>
      <c r="F278" s="141" t="s">
        <v>283</v>
      </c>
      <c r="H278" s="142">
        <v>70</v>
      </c>
      <c r="L278" s="138"/>
      <c r="M278" s="143"/>
      <c r="T278" s="144"/>
      <c r="AT278" s="140" t="s">
        <v>129</v>
      </c>
      <c r="AU278" s="140" t="s">
        <v>83</v>
      </c>
      <c r="AV278" s="12" t="s">
        <v>83</v>
      </c>
      <c r="AW278" s="12" t="s">
        <v>30</v>
      </c>
      <c r="AX278" s="12" t="s">
        <v>73</v>
      </c>
      <c r="AY278" s="140" t="s">
        <v>121</v>
      </c>
    </row>
    <row r="279" spans="2:65" s="12" customFormat="1">
      <c r="B279" s="138"/>
      <c r="D279" s="139" t="s">
        <v>129</v>
      </c>
      <c r="E279" s="140" t="s">
        <v>1</v>
      </c>
      <c r="F279" s="141" t="s">
        <v>283</v>
      </c>
      <c r="H279" s="142">
        <v>70</v>
      </c>
      <c r="L279" s="138"/>
      <c r="M279" s="143"/>
      <c r="T279" s="144"/>
      <c r="AT279" s="140" t="s">
        <v>129</v>
      </c>
      <c r="AU279" s="140" t="s">
        <v>83</v>
      </c>
      <c r="AV279" s="12" t="s">
        <v>83</v>
      </c>
      <c r="AW279" s="12" t="s">
        <v>30</v>
      </c>
      <c r="AX279" s="12" t="s">
        <v>73</v>
      </c>
      <c r="AY279" s="140" t="s">
        <v>121</v>
      </c>
    </row>
    <row r="280" spans="2:65" s="12" customFormat="1">
      <c r="B280" s="138"/>
      <c r="D280" s="139" t="s">
        <v>129</v>
      </c>
      <c r="E280" s="140" t="s">
        <v>1</v>
      </c>
      <c r="F280" s="141" t="s">
        <v>283</v>
      </c>
      <c r="H280" s="142">
        <v>70</v>
      </c>
      <c r="L280" s="138"/>
      <c r="M280" s="143"/>
      <c r="T280" s="144"/>
      <c r="AT280" s="140" t="s">
        <v>129</v>
      </c>
      <c r="AU280" s="140" t="s">
        <v>83</v>
      </c>
      <c r="AV280" s="12" t="s">
        <v>83</v>
      </c>
      <c r="AW280" s="12" t="s">
        <v>30</v>
      </c>
      <c r="AX280" s="12" t="s">
        <v>73</v>
      </c>
      <c r="AY280" s="140" t="s">
        <v>121</v>
      </c>
    </row>
    <row r="281" spans="2:65" s="12" customFormat="1">
      <c r="B281" s="138"/>
      <c r="D281" s="139" t="s">
        <v>129</v>
      </c>
      <c r="E281" s="140" t="s">
        <v>1</v>
      </c>
      <c r="F281" s="141" t="s">
        <v>283</v>
      </c>
      <c r="H281" s="142">
        <v>70</v>
      </c>
      <c r="L281" s="138"/>
      <c r="M281" s="143"/>
      <c r="T281" s="144"/>
      <c r="AT281" s="140" t="s">
        <v>129</v>
      </c>
      <c r="AU281" s="140" t="s">
        <v>83</v>
      </c>
      <c r="AV281" s="12" t="s">
        <v>83</v>
      </c>
      <c r="AW281" s="12" t="s">
        <v>30</v>
      </c>
      <c r="AX281" s="12" t="s">
        <v>73</v>
      </c>
      <c r="AY281" s="140" t="s">
        <v>121</v>
      </c>
    </row>
    <row r="282" spans="2:65" s="13" customFormat="1">
      <c r="B282" s="145"/>
      <c r="D282" s="139" t="s">
        <v>129</v>
      </c>
      <c r="E282" s="146" t="s">
        <v>1</v>
      </c>
      <c r="F282" s="147" t="s">
        <v>131</v>
      </c>
      <c r="H282" s="148">
        <v>1220</v>
      </c>
      <c r="L282" s="145"/>
      <c r="M282" s="149"/>
      <c r="T282" s="150"/>
      <c r="AT282" s="146" t="s">
        <v>129</v>
      </c>
      <c r="AU282" s="146" t="s">
        <v>83</v>
      </c>
      <c r="AV282" s="13" t="s">
        <v>127</v>
      </c>
      <c r="AW282" s="13" t="s">
        <v>30</v>
      </c>
      <c r="AX282" s="13" t="s">
        <v>81</v>
      </c>
      <c r="AY282" s="146" t="s">
        <v>121</v>
      </c>
    </row>
    <row r="283" spans="2:65" s="1" customFormat="1" ht="21.75" customHeight="1">
      <c r="B283" s="124"/>
      <c r="C283" s="125" t="s">
        <v>297</v>
      </c>
      <c r="D283" s="125" t="s">
        <v>123</v>
      </c>
      <c r="E283" s="126" t="s">
        <v>298</v>
      </c>
      <c r="F283" s="127" t="s">
        <v>299</v>
      </c>
      <c r="G283" s="128" t="s">
        <v>158</v>
      </c>
      <c r="H283" s="129">
        <v>109800</v>
      </c>
      <c r="I283" s="130"/>
      <c r="J283" s="130"/>
      <c r="K283" s="131"/>
      <c r="L283" s="28"/>
      <c r="M283" s="132" t="s">
        <v>1</v>
      </c>
      <c r="N283" s="133" t="s">
        <v>38</v>
      </c>
      <c r="O283" s="134">
        <v>0</v>
      </c>
      <c r="P283" s="134">
        <f>O283*H283</f>
        <v>0</v>
      </c>
      <c r="Q283" s="134">
        <v>0</v>
      </c>
      <c r="R283" s="134">
        <f>Q283*H283</f>
        <v>0</v>
      </c>
      <c r="S283" s="134">
        <v>0</v>
      </c>
      <c r="T283" s="135">
        <f>S283*H283</f>
        <v>0</v>
      </c>
      <c r="AR283" s="136" t="s">
        <v>127</v>
      </c>
      <c r="AT283" s="136" t="s">
        <v>123</v>
      </c>
      <c r="AU283" s="136" t="s">
        <v>83</v>
      </c>
      <c r="AY283" s="16" t="s">
        <v>121</v>
      </c>
      <c r="BE283" s="137">
        <f>IF(N283="základní",J283,0)</f>
        <v>0</v>
      </c>
      <c r="BF283" s="137">
        <f>IF(N283="snížená",J283,0)</f>
        <v>0</v>
      </c>
      <c r="BG283" s="137">
        <f>IF(N283="zákl. přenesená",J283,0)</f>
        <v>0</v>
      </c>
      <c r="BH283" s="137">
        <f>IF(N283="sníž. přenesená",J283,0)</f>
        <v>0</v>
      </c>
      <c r="BI283" s="137">
        <f>IF(N283="nulová",J283,0)</f>
        <v>0</v>
      </c>
      <c r="BJ283" s="16" t="s">
        <v>81</v>
      </c>
      <c r="BK283" s="137">
        <f>ROUND(I283*H283,2)</f>
        <v>0</v>
      </c>
      <c r="BL283" s="16" t="s">
        <v>127</v>
      </c>
      <c r="BM283" s="136" t="s">
        <v>300</v>
      </c>
    </row>
    <row r="284" spans="2:65" s="12" customFormat="1">
      <c r="B284" s="138"/>
      <c r="D284" s="139" t="s">
        <v>129</v>
      </c>
      <c r="E284" s="140" t="s">
        <v>1</v>
      </c>
      <c r="F284" s="141" t="s">
        <v>281</v>
      </c>
      <c r="H284" s="142">
        <v>320</v>
      </c>
      <c r="L284" s="138"/>
      <c r="M284" s="143"/>
      <c r="T284" s="144"/>
      <c r="AT284" s="140" t="s">
        <v>129</v>
      </c>
      <c r="AU284" s="140" t="s">
        <v>83</v>
      </c>
      <c r="AV284" s="12" t="s">
        <v>83</v>
      </c>
      <c r="AW284" s="12" t="s">
        <v>30</v>
      </c>
      <c r="AX284" s="12" t="s">
        <v>73</v>
      </c>
      <c r="AY284" s="140" t="s">
        <v>121</v>
      </c>
    </row>
    <row r="285" spans="2:65" s="12" customFormat="1">
      <c r="B285" s="138"/>
      <c r="D285" s="139" t="s">
        <v>129</v>
      </c>
      <c r="E285" s="140" t="s">
        <v>1</v>
      </c>
      <c r="F285" s="141" t="s">
        <v>281</v>
      </c>
      <c r="H285" s="142">
        <v>320</v>
      </c>
      <c r="L285" s="138"/>
      <c r="M285" s="143"/>
      <c r="T285" s="144"/>
      <c r="AT285" s="140" t="s">
        <v>129</v>
      </c>
      <c r="AU285" s="140" t="s">
        <v>83</v>
      </c>
      <c r="AV285" s="12" t="s">
        <v>83</v>
      </c>
      <c r="AW285" s="12" t="s">
        <v>30</v>
      </c>
      <c r="AX285" s="12" t="s">
        <v>73</v>
      </c>
      <c r="AY285" s="140" t="s">
        <v>121</v>
      </c>
    </row>
    <row r="286" spans="2:65" s="12" customFormat="1">
      <c r="B286" s="138"/>
      <c r="D286" s="139" t="s">
        <v>129</v>
      </c>
      <c r="E286" s="140" t="s">
        <v>1</v>
      </c>
      <c r="F286" s="141" t="s">
        <v>282</v>
      </c>
      <c r="H286" s="142">
        <v>150</v>
      </c>
      <c r="L286" s="138"/>
      <c r="M286" s="143"/>
      <c r="T286" s="144"/>
      <c r="AT286" s="140" t="s">
        <v>129</v>
      </c>
      <c r="AU286" s="140" t="s">
        <v>83</v>
      </c>
      <c r="AV286" s="12" t="s">
        <v>83</v>
      </c>
      <c r="AW286" s="12" t="s">
        <v>30</v>
      </c>
      <c r="AX286" s="12" t="s">
        <v>73</v>
      </c>
      <c r="AY286" s="140" t="s">
        <v>121</v>
      </c>
    </row>
    <row r="287" spans="2:65" s="12" customFormat="1">
      <c r="B287" s="138"/>
      <c r="D287" s="139" t="s">
        <v>129</v>
      </c>
      <c r="E287" s="140" t="s">
        <v>1</v>
      </c>
      <c r="F287" s="141" t="s">
        <v>282</v>
      </c>
      <c r="H287" s="142">
        <v>150</v>
      </c>
      <c r="L287" s="138"/>
      <c r="M287" s="143"/>
      <c r="T287" s="144"/>
      <c r="AT287" s="140" t="s">
        <v>129</v>
      </c>
      <c r="AU287" s="140" t="s">
        <v>83</v>
      </c>
      <c r="AV287" s="12" t="s">
        <v>83</v>
      </c>
      <c r="AW287" s="12" t="s">
        <v>30</v>
      </c>
      <c r="AX287" s="12" t="s">
        <v>73</v>
      </c>
      <c r="AY287" s="140" t="s">
        <v>121</v>
      </c>
    </row>
    <row r="288" spans="2:65" s="12" customFormat="1">
      <c r="B288" s="138"/>
      <c r="D288" s="139" t="s">
        <v>129</v>
      </c>
      <c r="E288" s="140" t="s">
        <v>1</v>
      </c>
      <c r="F288" s="141" t="s">
        <v>283</v>
      </c>
      <c r="H288" s="142">
        <v>70</v>
      </c>
      <c r="L288" s="138"/>
      <c r="M288" s="143"/>
      <c r="T288" s="144"/>
      <c r="AT288" s="140" t="s">
        <v>129</v>
      </c>
      <c r="AU288" s="140" t="s">
        <v>83</v>
      </c>
      <c r="AV288" s="12" t="s">
        <v>83</v>
      </c>
      <c r="AW288" s="12" t="s">
        <v>30</v>
      </c>
      <c r="AX288" s="12" t="s">
        <v>73</v>
      </c>
      <c r="AY288" s="140" t="s">
        <v>121</v>
      </c>
    </row>
    <row r="289" spans="2:65" s="12" customFormat="1">
      <c r="B289" s="138"/>
      <c r="D289" s="139" t="s">
        <v>129</v>
      </c>
      <c r="E289" s="140" t="s">
        <v>1</v>
      </c>
      <c r="F289" s="141" t="s">
        <v>283</v>
      </c>
      <c r="H289" s="142">
        <v>70</v>
      </c>
      <c r="L289" s="138"/>
      <c r="M289" s="143"/>
      <c r="T289" s="144"/>
      <c r="AT289" s="140" t="s">
        <v>129</v>
      </c>
      <c r="AU289" s="140" t="s">
        <v>83</v>
      </c>
      <c r="AV289" s="12" t="s">
        <v>83</v>
      </c>
      <c r="AW289" s="12" t="s">
        <v>30</v>
      </c>
      <c r="AX289" s="12" t="s">
        <v>73</v>
      </c>
      <c r="AY289" s="140" t="s">
        <v>121</v>
      </c>
    </row>
    <row r="290" spans="2:65" s="12" customFormat="1">
      <c r="B290" s="138"/>
      <c r="D290" s="139" t="s">
        <v>129</v>
      </c>
      <c r="E290" s="140" t="s">
        <v>1</v>
      </c>
      <c r="F290" s="141" t="s">
        <v>283</v>
      </c>
      <c r="H290" s="142">
        <v>70</v>
      </c>
      <c r="L290" s="138"/>
      <c r="M290" s="143"/>
      <c r="T290" s="144"/>
      <c r="AT290" s="140" t="s">
        <v>129</v>
      </c>
      <c r="AU290" s="140" t="s">
        <v>83</v>
      </c>
      <c r="AV290" s="12" t="s">
        <v>83</v>
      </c>
      <c r="AW290" s="12" t="s">
        <v>30</v>
      </c>
      <c r="AX290" s="12" t="s">
        <v>73</v>
      </c>
      <c r="AY290" s="140" t="s">
        <v>121</v>
      </c>
    </row>
    <row r="291" spans="2:65" s="12" customFormat="1">
      <c r="B291" s="138"/>
      <c r="D291" s="139" t="s">
        <v>129</v>
      </c>
      <c r="E291" s="140" t="s">
        <v>1</v>
      </c>
      <c r="F291" s="141" t="s">
        <v>283</v>
      </c>
      <c r="H291" s="142">
        <v>70</v>
      </c>
      <c r="L291" s="138"/>
      <c r="M291" s="143"/>
      <c r="T291" s="144"/>
      <c r="AT291" s="140" t="s">
        <v>129</v>
      </c>
      <c r="AU291" s="140" t="s">
        <v>83</v>
      </c>
      <c r="AV291" s="12" t="s">
        <v>83</v>
      </c>
      <c r="AW291" s="12" t="s">
        <v>30</v>
      </c>
      <c r="AX291" s="12" t="s">
        <v>73</v>
      </c>
      <c r="AY291" s="140" t="s">
        <v>121</v>
      </c>
    </row>
    <row r="292" spans="2:65" s="13" customFormat="1">
      <c r="B292" s="145"/>
      <c r="D292" s="139" t="s">
        <v>129</v>
      </c>
      <c r="E292" s="146" t="s">
        <v>1</v>
      </c>
      <c r="F292" s="147" t="s">
        <v>131</v>
      </c>
      <c r="H292" s="148">
        <v>1220</v>
      </c>
      <c r="L292" s="145"/>
      <c r="M292" s="149"/>
      <c r="T292" s="150"/>
      <c r="AT292" s="146" t="s">
        <v>129</v>
      </c>
      <c r="AU292" s="146" t="s">
        <v>83</v>
      </c>
      <c r="AV292" s="13" t="s">
        <v>127</v>
      </c>
      <c r="AW292" s="13" t="s">
        <v>30</v>
      </c>
      <c r="AX292" s="13" t="s">
        <v>81</v>
      </c>
      <c r="AY292" s="146" t="s">
        <v>121</v>
      </c>
    </row>
    <row r="293" spans="2:65" s="12" customFormat="1">
      <c r="B293" s="138"/>
      <c r="D293" s="139" t="s">
        <v>129</v>
      </c>
      <c r="F293" s="141" t="s">
        <v>288</v>
      </c>
      <c r="H293" s="142">
        <v>109800</v>
      </c>
      <c r="L293" s="138"/>
      <c r="M293" s="143"/>
      <c r="T293" s="144"/>
      <c r="AT293" s="140" t="s">
        <v>129</v>
      </c>
      <c r="AU293" s="140" t="s">
        <v>83</v>
      </c>
      <c r="AV293" s="12" t="s">
        <v>83</v>
      </c>
      <c r="AW293" s="12" t="s">
        <v>3</v>
      </c>
      <c r="AX293" s="12" t="s">
        <v>81</v>
      </c>
      <c r="AY293" s="140" t="s">
        <v>121</v>
      </c>
    </row>
    <row r="294" spans="2:65" s="1" customFormat="1" ht="21.75" customHeight="1">
      <c r="B294" s="124"/>
      <c r="C294" s="125" t="s">
        <v>301</v>
      </c>
      <c r="D294" s="125" t="s">
        <v>123</v>
      </c>
      <c r="E294" s="126" t="s">
        <v>302</v>
      </c>
      <c r="F294" s="127" t="s">
        <v>303</v>
      </c>
      <c r="G294" s="128" t="s">
        <v>158</v>
      </c>
      <c r="H294" s="129">
        <v>1220</v>
      </c>
      <c r="I294" s="130"/>
      <c r="J294" s="130"/>
      <c r="K294" s="131"/>
      <c r="L294" s="28"/>
      <c r="M294" s="132" t="s">
        <v>1</v>
      </c>
      <c r="N294" s="133" t="s">
        <v>38</v>
      </c>
      <c r="O294" s="134">
        <v>3.3000000000000002E-2</v>
      </c>
      <c r="P294" s="134">
        <f>O294*H294</f>
        <v>40.260000000000005</v>
      </c>
      <c r="Q294" s="134">
        <v>0</v>
      </c>
      <c r="R294" s="134">
        <f>Q294*H294</f>
        <v>0</v>
      </c>
      <c r="S294" s="134">
        <v>0</v>
      </c>
      <c r="T294" s="135">
        <f>S294*H294</f>
        <v>0</v>
      </c>
      <c r="AR294" s="136" t="s">
        <v>127</v>
      </c>
      <c r="AT294" s="136" t="s">
        <v>123</v>
      </c>
      <c r="AU294" s="136" t="s">
        <v>83</v>
      </c>
      <c r="AY294" s="16" t="s">
        <v>121</v>
      </c>
      <c r="BE294" s="137">
        <f>IF(N294="základní",J294,0)</f>
        <v>0</v>
      </c>
      <c r="BF294" s="137">
        <f>IF(N294="snížená",J294,0)</f>
        <v>0</v>
      </c>
      <c r="BG294" s="137">
        <f>IF(N294="zákl. přenesená",J294,0)</f>
        <v>0</v>
      </c>
      <c r="BH294" s="137">
        <f>IF(N294="sníž. přenesená",J294,0)</f>
        <v>0</v>
      </c>
      <c r="BI294" s="137">
        <f>IF(N294="nulová",J294,0)</f>
        <v>0</v>
      </c>
      <c r="BJ294" s="16" t="s">
        <v>81</v>
      </c>
      <c r="BK294" s="137">
        <f>ROUND(I294*H294,2)</f>
        <v>0</v>
      </c>
      <c r="BL294" s="16" t="s">
        <v>127</v>
      </c>
      <c r="BM294" s="136" t="s">
        <v>304</v>
      </c>
    </row>
    <row r="295" spans="2:65" s="12" customFormat="1">
      <c r="B295" s="138"/>
      <c r="D295" s="139" t="s">
        <v>129</v>
      </c>
      <c r="E295" s="140" t="s">
        <v>1</v>
      </c>
      <c r="F295" s="141" t="s">
        <v>281</v>
      </c>
      <c r="H295" s="142">
        <v>320</v>
      </c>
      <c r="L295" s="138"/>
      <c r="M295" s="143"/>
      <c r="T295" s="144"/>
      <c r="AT295" s="140" t="s">
        <v>129</v>
      </c>
      <c r="AU295" s="140" t="s">
        <v>83</v>
      </c>
      <c r="AV295" s="12" t="s">
        <v>83</v>
      </c>
      <c r="AW295" s="12" t="s">
        <v>30</v>
      </c>
      <c r="AX295" s="12" t="s">
        <v>73</v>
      </c>
      <c r="AY295" s="140" t="s">
        <v>121</v>
      </c>
    </row>
    <row r="296" spans="2:65" s="12" customFormat="1">
      <c r="B296" s="138"/>
      <c r="D296" s="139" t="s">
        <v>129</v>
      </c>
      <c r="E296" s="140" t="s">
        <v>1</v>
      </c>
      <c r="F296" s="141" t="s">
        <v>281</v>
      </c>
      <c r="H296" s="142">
        <v>320</v>
      </c>
      <c r="L296" s="138"/>
      <c r="M296" s="143"/>
      <c r="T296" s="144"/>
      <c r="AT296" s="140" t="s">
        <v>129</v>
      </c>
      <c r="AU296" s="140" t="s">
        <v>83</v>
      </c>
      <c r="AV296" s="12" t="s">
        <v>83</v>
      </c>
      <c r="AW296" s="12" t="s">
        <v>30</v>
      </c>
      <c r="AX296" s="12" t="s">
        <v>73</v>
      </c>
      <c r="AY296" s="140" t="s">
        <v>121</v>
      </c>
    </row>
    <row r="297" spans="2:65" s="12" customFormat="1">
      <c r="B297" s="138"/>
      <c r="D297" s="139" t="s">
        <v>129</v>
      </c>
      <c r="E297" s="140" t="s">
        <v>1</v>
      </c>
      <c r="F297" s="141" t="s">
        <v>282</v>
      </c>
      <c r="H297" s="142">
        <v>150</v>
      </c>
      <c r="L297" s="138"/>
      <c r="M297" s="143"/>
      <c r="T297" s="144"/>
      <c r="AT297" s="140" t="s">
        <v>129</v>
      </c>
      <c r="AU297" s="140" t="s">
        <v>83</v>
      </c>
      <c r="AV297" s="12" t="s">
        <v>83</v>
      </c>
      <c r="AW297" s="12" t="s">
        <v>30</v>
      </c>
      <c r="AX297" s="12" t="s">
        <v>73</v>
      </c>
      <c r="AY297" s="140" t="s">
        <v>121</v>
      </c>
    </row>
    <row r="298" spans="2:65" s="12" customFormat="1">
      <c r="B298" s="138"/>
      <c r="D298" s="139" t="s">
        <v>129</v>
      </c>
      <c r="E298" s="140" t="s">
        <v>1</v>
      </c>
      <c r="F298" s="141" t="s">
        <v>282</v>
      </c>
      <c r="H298" s="142">
        <v>150</v>
      </c>
      <c r="L298" s="138"/>
      <c r="M298" s="143"/>
      <c r="T298" s="144"/>
      <c r="AT298" s="140" t="s">
        <v>129</v>
      </c>
      <c r="AU298" s="140" t="s">
        <v>83</v>
      </c>
      <c r="AV298" s="12" t="s">
        <v>83</v>
      </c>
      <c r="AW298" s="12" t="s">
        <v>30</v>
      </c>
      <c r="AX298" s="12" t="s">
        <v>73</v>
      </c>
      <c r="AY298" s="140" t="s">
        <v>121</v>
      </c>
    </row>
    <row r="299" spans="2:65" s="12" customFormat="1">
      <c r="B299" s="138"/>
      <c r="D299" s="139" t="s">
        <v>129</v>
      </c>
      <c r="E299" s="140" t="s">
        <v>1</v>
      </c>
      <c r="F299" s="141" t="s">
        <v>283</v>
      </c>
      <c r="H299" s="142">
        <v>70</v>
      </c>
      <c r="L299" s="138"/>
      <c r="M299" s="143"/>
      <c r="T299" s="144"/>
      <c r="AT299" s="140" t="s">
        <v>129</v>
      </c>
      <c r="AU299" s="140" t="s">
        <v>83</v>
      </c>
      <c r="AV299" s="12" t="s">
        <v>83</v>
      </c>
      <c r="AW299" s="12" t="s">
        <v>30</v>
      </c>
      <c r="AX299" s="12" t="s">
        <v>73</v>
      </c>
      <c r="AY299" s="140" t="s">
        <v>121</v>
      </c>
    </row>
    <row r="300" spans="2:65" s="12" customFormat="1">
      <c r="B300" s="138"/>
      <c r="D300" s="139" t="s">
        <v>129</v>
      </c>
      <c r="E300" s="140" t="s">
        <v>1</v>
      </c>
      <c r="F300" s="141" t="s">
        <v>283</v>
      </c>
      <c r="H300" s="142">
        <v>70</v>
      </c>
      <c r="L300" s="138"/>
      <c r="M300" s="143"/>
      <c r="T300" s="144"/>
      <c r="AT300" s="140" t="s">
        <v>129</v>
      </c>
      <c r="AU300" s="140" t="s">
        <v>83</v>
      </c>
      <c r="AV300" s="12" t="s">
        <v>83</v>
      </c>
      <c r="AW300" s="12" t="s">
        <v>30</v>
      </c>
      <c r="AX300" s="12" t="s">
        <v>73</v>
      </c>
      <c r="AY300" s="140" t="s">
        <v>121</v>
      </c>
    </row>
    <row r="301" spans="2:65" s="12" customFormat="1">
      <c r="B301" s="138"/>
      <c r="D301" s="139" t="s">
        <v>129</v>
      </c>
      <c r="E301" s="140" t="s">
        <v>1</v>
      </c>
      <c r="F301" s="141" t="s">
        <v>283</v>
      </c>
      <c r="H301" s="142">
        <v>70</v>
      </c>
      <c r="L301" s="138"/>
      <c r="M301" s="143"/>
      <c r="T301" s="144"/>
      <c r="AT301" s="140" t="s">
        <v>129</v>
      </c>
      <c r="AU301" s="140" t="s">
        <v>83</v>
      </c>
      <c r="AV301" s="12" t="s">
        <v>83</v>
      </c>
      <c r="AW301" s="12" t="s">
        <v>30</v>
      </c>
      <c r="AX301" s="12" t="s">
        <v>73</v>
      </c>
      <c r="AY301" s="140" t="s">
        <v>121</v>
      </c>
    </row>
    <row r="302" spans="2:65" s="12" customFormat="1">
      <c r="B302" s="138"/>
      <c r="D302" s="139" t="s">
        <v>129</v>
      </c>
      <c r="E302" s="140" t="s">
        <v>1</v>
      </c>
      <c r="F302" s="141" t="s">
        <v>283</v>
      </c>
      <c r="H302" s="142">
        <v>70</v>
      </c>
      <c r="L302" s="138"/>
      <c r="M302" s="143"/>
      <c r="T302" s="144"/>
      <c r="AT302" s="140" t="s">
        <v>129</v>
      </c>
      <c r="AU302" s="140" t="s">
        <v>83</v>
      </c>
      <c r="AV302" s="12" t="s">
        <v>83</v>
      </c>
      <c r="AW302" s="12" t="s">
        <v>30</v>
      </c>
      <c r="AX302" s="12" t="s">
        <v>73</v>
      </c>
      <c r="AY302" s="140" t="s">
        <v>121</v>
      </c>
    </row>
    <row r="303" spans="2:65" s="13" customFormat="1">
      <c r="B303" s="145"/>
      <c r="D303" s="139" t="s">
        <v>129</v>
      </c>
      <c r="E303" s="146" t="s">
        <v>1</v>
      </c>
      <c r="F303" s="147" t="s">
        <v>131</v>
      </c>
      <c r="H303" s="148">
        <v>1220</v>
      </c>
      <c r="L303" s="145"/>
      <c r="M303" s="149"/>
      <c r="T303" s="150"/>
      <c r="AT303" s="146" t="s">
        <v>129</v>
      </c>
      <c r="AU303" s="146" t="s">
        <v>83</v>
      </c>
      <c r="AV303" s="13" t="s">
        <v>127</v>
      </c>
      <c r="AW303" s="13" t="s">
        <v>30</v>
      </c>
      <c r="AX303" s="13" t="s">
        <v>81</v>
      </c>
      <c r="AY303" s="146" t="s">
        <v>121</v>
      </c>
    </row>
    <row r="304" spans="2:65" s="1" customFormat="1" ht="37.9" customHeight="1">
      <c r="B304" s="124"/>
      <c r="C304" s="125" t="s">
        <v>305</v>
      </c>
      <c r="D304" s="125" t="s">
        <v>123</v>
      </c>
      <c r="E304" s="126" t="s">
        <v>306</v>
      </c>
      <c r="F304" s="127" t="s">
        <v>307</v>
      </c>
      <c r="G304" s="128" t="s">
        <v>158</v>
      </c>
      <c r="H304" s="129">
        <v>60.9</v>
      </c>
      <c r="I304" s="130"/>
      <c r="J304" s="130"/>
      <c r="K304" s="131"/>
      <c r="L304" s="28"/>
      <c r="M304" s="132" t="s">
        <v>1</v>
      </c>
      <c r="N304" s="133" t="s">
        <v>38</v>
      </c>
      <c r="O304" s="134">
        <v>0.22</v>
      </c>
      <c r="P304" s="134">
        <f>O304*H304</f>
        <v>13.398</v>
      </c>
      <c r="Q304" s="134">
        <v>0</v>
      </c>
      <c r="R304" s="134">
        <f>Q304*H304</f>
        <v>0</v>
      </c>
      <c r="S304" s="134">
        <v>5.8999999999999997E-2</v>
      </c>
      <c r="T304" s="135">
        <f>S304*H304</f>
        <v>3.5930999999999997</v>
      </c>
      <c r="AR304" s="136" t="s">
        <v>127</v>
      </c>
      <c r="AT304" s="136" t="s">
        <v>123</v>
      </c>
      <c r="AU304" s="136" t="s">
        <v>83</v>
      </c>
      <c r="AY304" s="16" t="s">
        <v>121</v>
      </c>
      <c r="BE304" s="137">
        <f>IF(N304="základní",J304,0)</f>
        <v>0</v>
      </c>
      <c r="BF304" s="137">
        <f>IF(N304="snížená",J304,0)</f>
        <v>0</v>
      </c>
      <c r="BG304" s="137">
        <f>IF(N304="zákl. přenesená",J304,0)</f>
        <v>0</v>
      </c>
      <c r="BH304" s="137">
        <f>IF(N304="sníž. přenesená",J304,0)</f>
        <v>0</v>
      </c>
      <c r="BI304" s="137">
        <f>IF(N304="nulová",J304,0)</f>
        <v>0</v>
      </c>
      <c r="BJ304" s="16" t="s">
        <v>81</v>
      </c>
      <c r="BK304" s="137">
        <f>ROUND(I304*H304,2)</f>
        <v>0</v>
      </c>
      <c r="BL304" s="16" t="s">
        <v>127</v>
      </c>
      <c r="BM304" s="136" t="s">
        <v>308</v>
      </c>
    </row>
    <row r="305" spans="2:65" s="12" customFormat="1">
      <c r="B305" s="138"/>
      <c r="D305" s="139" t="s">
        <v>129</v>
      </c>
      <c r="E305" s="140" t="s">
        <v>1</v>
      </c>
      <c r="F305" s="141" t="s">
        <v>205</v>
      </c>
      <c r="H305" s="142">
        <v>60.9</v>
      </c>
      <c r="L305" s="138"/>
      <c r="M305" s="143"/>
      <c r="T305" s="144"/>
      <c r="AT305" s="140" t="s">
        <v>129</v>
      </c>
      <c r="AU305" s="140" t="s">
        <v>83</v>
      </c>
      <c r="AV305" s="12" t="s">
        <v>83</v>
      </c>
      <c r="AW305" s="12" t="s">
        <v>30</v>
      </c>
      <c r="AX305" s="12" t="s">
        <v>73</v>
      </c>
      <c r="AY305" s="140" t="s">
        <v>121</v>
      </c>
    </row>
    <row r="306" spans="2:65" s="13" customFormat="1">
      <c r="B306" s="145"/>
      <c r="D306" s="139" t="s">
        <v>129</v>
      </c>
      <c r="E306" s="146" t="s">
        <v>1</v>
      </c>
      <c r="F306" s="147" t="s">
        <v>131</v>
      </c>
      <c r="H306" s="148">
        <v>60.9</v>
      </c>
      <c r="L306" s="145"/>
      <c r="M306" s="149"/>
      <c r="T306" s="150"/>
      <c r="AT306" s="146" t="s">
        <v>129</v>
      </c>
      <c r="AU306" s="146" t="s">
        <v>83</v>
      </c>
      <c r="AV306" s="13" t="s">
        <v>127</v>
      </c>
      <c r="AW306" s="13" t="s">
        <v>30</v>
      </c>
      <c r="AX306" s="13" t="s">
        <v>81</v>
      </c>
      <c r="AY306" s="146" t="s">
        <v>121</v>
      </c>
    </row>
    <row r="307" spans="2:65" s="1" customFormat="1" ht="16.5" customHeight="1">
      <c r="B307" s="124"/>
      <c r="C307" s="125" t="s">
        <v>309</v>
      </c>
      <c r="D307" s="125" t="s">
        <v>123</v>
      </c>
      <c r="E307" s="126" t="s">
        <v>310</v>
      </c>
      <c r="F307" s="127" t="s">
        <v>311</v>
      </c>
      <c r="G307" s="128" t="s">
        <v>209</v>
      </c>
      <c r="H307" s="129">
        <v>33</v>
      </c>
      <c r="I307" s="130"/>
      <c r="J307" s="130"/>
      <c r="K307" s="131"/>
      <c r="L307" s="28"/>
      <c r="M307" s="132" t="s">
        <v>1</v>
      </c>
      <c r="N307" s="133" t="s">
        <v>38</v>
      </c>
      <c r="O307" s="134">
        <v>0.22</v>
      </c>
      <c r="P307" s="134">
        <f>O307*H307</f>
        <v>7.26</v>
      </c>
      <c r="Q307" s="134">
        <v>0</v>
      </c>
      <c r="R307" s="134">
        <f>Q307*H307</f>
        <v>0</v>
      </c>
      <c r="S307" s="134">
        <v>0</v>
      </c>
      <c r="T307" s="135">
        <f>S307*H307</f>
        <v>0</v>
      </c>
      <c r="AR307" s="136" t="s">
        <v>127</v>
      </c>
      <c r="AT307" s="136" t="s">
        <v>123</v>
      </c>
      <c r="AU307" s="136" t="s">
        <v>83</v>
      </c>
      <c r="AY307" s="16" t="s">
        <v>121</v>
      </c>
      <c r="BE307" s="137">
        <f>IF(N307="základní",J307,0)</f>
        <v>0</v>
      </c>
      <c r="BF307" s="137">
        <f>IF(N307="snížená",J307,0)</f>
        <v>0</v>
      </c>
      <c r="BG307" s="137">
        <f>IF(N307="zákl. přenesená",J307,0)</f>
        <v>0</v>
      </c>
      <c r="BH307" s="137">
        <f>IF(N307="sníž. přenesená",J307,0)</f>
        <v>0</v>
      </c>
      <c r="BI307" s="137">
        <f>IF(N307="nulová",J307,0)</f>
        <v>0</v>
      </c>
      <c r="BJ307" s="16" t="s">
        <v>81</v>
      </c>
      <c r="BK307" s="137">
        <f>ROUND(I307*H307,2)</f>
        <v>0</v>
      </c>
      <c r="BL307" s="16" t="s">
        <v>127</v>
      </c>
      <c r="BM307" s="136" t="s">
        <v>312</v>
      </c>
    </row>
    <row r="308" spans="2:65" s="12" customFormat="1">
      <c r="B308" s="138"/>
      <c r="D308" s="139" t="s">
        <v>129</v>
      </c>
      <c r="E308" s="140" t="s">
        <v>1</v>
      </c>
      <c r="F308" s="141" t="s">
        <v>313</v>
      </c>
      <c r="H308" s="142">
        <v>33</v>
      </c>
      <c r="L308" s="138"/>
      <c r="M308" s="143"/>
      <c r="T308" s="144"/>
      <c r="AT308" s="140" t="s">
        <v>129</v>
      </c>
      <c r="AU308" s="140" t="s">
        <v>83</v>
      </c>
      <c r="AV308" s="12" t="s">
        <v>83</v>
      </c>
      <c r="AW308" s="12" t="s">
        <v>30</v>
      </c>
      <c r="AX308" s="12" t="s">
        <v>73</v>
      </c>
      <c r="AY308" s="140" t="s">
        <v>121</v>
      </c>
    </row>
    <row r="309" spans="2:65" s="13" customFormat="1">
      <c r="B309" s="145"/>
      <c r="D309" s="139" t="s">
        <v>129</v>
      </c>
      <c r="E309" s="146" t="s">
        <v>1</v>
      </c>
      <c r="F309" s="147" t="s">
        <v>131</v>
      </c>
      <c r="H309" s="148">
        <v>33</v>
      </c>
      <c r="L309" s="145"/>
      <c r="M309" s="149"/>
      <c r="T309" s="150"/>
      <c r="AT309" s="146" t="s">
        <v>129</v>
      </c>
      <c r="AU309" s="146" t="s">
        <v>83</v>
      </c>
      <c r="AV309" s="13" t="s">
        <v>127</v>
      </c>
      <c r="AW309" s="13" t="s">
        <v>30</v>
      </c>
      <c r="AX309" s="13" t="s">
        <v>81</v>
      </c>
      <c r="AY309" s="146" t="s">
        <v>121</v>
      </c>
    </row>
    <row r="310" spans="2:65" s="1" customFormat="1" ht="16.5" customHeight="1">
      <c r="B310" s="124"/>
      <c r="C310" s="125" t="s">
        <v>314</v>
      </c>
      <c r="D310" s="125" t="s">
        <v>123</v>
      </c>
      <c r="E310" s="126" t="s">
        <v>315</v>
      </c>
      <c r="F310" s="127" t="s">
        <v>316</v>
      </c>
      <c r="G310" s="128" t="s">
        <v>317</v>
      </c>
      <c r="H310" s="129">
        <v>1</v>
      </c>
      <c r="I310" s="130"/>
      <c r="J310" s="130"/>
      <c r="K310" s="131"/>
      <c r="L310" s="28"/>
      <c r="M310" s="132" t="s">
        <v>1</v>
      </c>
      <c r="N310" s="133" t="s">
        <v>38</v>
      </c>
      <c r="O310" s="134">
        <v>0.22</v>
      </c>
      <c r="P310" s="134">
        <f>O310*H310</f>
        <v>0.22</v>
      </c>
      <c r="Q310" s="134">
        <v>0</v>
      </c>
      <c r="R310" s="134">
        <f>Q310*H310</f>
        <v>0</v>
      </c>
      <c r="S310" s="134">
        <v>0</v>
      </c>
      <c r="T310" s="135">
        <f>S310*H310</f>
        <v>0</v>
      </c>
      <c r="AR310" s="136" t="s">
        <v>127</v>
      </c>
      <c r="AT310" s="136" t="s">
        <v>123</v>
      </c>
      <c r="AU310" s="136" t="s">
        <v>83</v>
      </c>
      <c r="AY310" s="16" t="s">
        <v>121</v>
      </c>
      <c r="BE310" s="137">
        <f>IF(N310="základní",J310,0)</f>
        <v>0</v>
      </c>
      <c r="BF310" s="137">
        <f>IF(N310="snížená",J310,0)</f>
        <v>0</v>
      </c>
      <c r="BG310" s="137">
        <f>IF(N310="zákl. přenesená",J310,0)</f>
        <v>0</v>
      </c>
      <c r="BH310" s="137">
        <f>IF(N310="sníž. přenesená",J310,0)</f>
        <v>0</v>
      </c>
      <c r="BI310" s="137">
        <f>IF(N310="nulová",J310,0)</f>
        <v>0</v>
      </c>
      <c r="BJ310" s="16" t="s">
        <v>81</v>
      </c>
      <c r="BK310" s="137">
        <f>ROUND(I310*H310,2)</f>
        <v>0</v>
      </c>
      <c r="BL310" s="16" t="s">
        <v>127</v>
      </c>
      <c r="BM310" s="136" t="s">
        <v>318</v>
      </c>
    </row>
    <row r="311" spans="2:65" s="12" customFormat="1">
      <c r="B311" s="138"/>
      <c r="D311" s="139" t="s">
        <v>129</v>
      </c>
      <c r="E311" s="140" t="s">
        <v>1</v>
      </c>
      <c r="F311" s="141" t="s">
        <v>319</v>
      </c>
      <c r="H311" s="142">
        <v>1</v>
      </c>
      <c r="L311" s="138"/>
      <c r="M311" s="143"/>
      <c r="T311" s="144"/>
      <c r="AT311" s="140" t="s">
        <v>129</v>
      </c>
      <c r="AU311" s="140" t="s">
        <v>83</v>
      </c>
      <c r="AV311" s="12" t="s">
        <v>83</v>
      </c>
      <c r="AW311" s="12" t="s">
        <v>30</v>
      </c>
      <c r="AX311" s="12" t="s">
        <v>73</v>
      </c>
      <c r="AY311" s="140" t="s">
        <v>121</v>
      </c>
    </row>
    <row r="312" spans="2:65" s="13" customFormat="1">
      <c r="B312" s="145"/>
      <c r="D312" s="139" t="s">
        <v>129</v>
      </c>
      <c r="E312" s="146" t="s">
        <v>1</v>
      </c>
      <c r="F312" s="147" t="s">
        <v>131</v>
      </c>
      <c r="H312" s="148">
        <v>1</v>
      </c>
      <c r="L312" s="145"/>
      <c r="M312" s="149"/>
      <c r="T312" s="150"/>
      <c r="AT312" s="146" t="s">
        <v>129</v>
      </c>
      <c r="AU312" s="146" t="s">
        <v>83</v>
      </c>
      <c r="AV312" s="13" t="s">
        <v>127</v>
      </c>
      <c r="AW312" s="13" t="s">
        <v>30</v>
      </c>
      <c r="AX312" s="13" t="s">
        <v>81</v>
      </c>
      <c r="AY312" s="146" t="s">
        <v>121</v>
      </c>
    </row>
    <row r="313" spans="2:65" s="11" customFormat="1" ht="22.9" customHeight="1">
      <c r="B313" s="113"/>
      <c r="D313" s="114" t="s">
        <v>72</v>
      </c>
      <c r="E313" s="122" t="s">
        <v>320</v>
      </c>
      <c r="F313" s="122" t="s">
        <v>321</v>
      </c>
      <c r="J313" s="123"/>
      <c r="L313" s="113"/>
      <c r="M313" s="117"/>
      <c r="P313" s="118">
        <f>SUM(P314:P319)</f>
        <v>35.389102000000001</v>
      </c>
      <c r="R313" s="118">
        <f>SUM(R314:R319)</f>
        <v>0</v>
      </c>
      <c r="T313" s="119">
        <f>SUM(T314:T319)</f>
        <v>0</v>
      </c>
      <c r="AR313" s="114" t="s">
        <v>81</v>
      </c>
      <c r="AT313" s="120" t="s">
        <v>72</v>
      </c>
      <c r="AU313" s="120" t="s">
        <v>81</v>
      </c>
      <c r="AY313" s="114" t="s">
        <v>121</v>
      </c>
      <c r="BK313" s="121">
        <f>SUM(BK314:BK319)</f>
        <v>0</v>
      </c>
    </row>
    <row r="314" spans="2:65" s="1" customFormat="1" ht="16.5" customHeight="1">
      <c r="B314" s="124"/>
      <c r="C314" s="125" t="s">
        <v>322</v>
      </c>
      <c r="D314" s="125" t="s">
        <v>123</v>
      </c>
      <c r="E314" s="126" t="s">
        <v>323</v>
      </c>
      <c r="F314" s="127" t="s">
        <v>324</v>
      </c>
      <c r="G314" s="128" t="s">
        <v>146</v>
      </c>
      <c r="H314" s="129">
        <v>3.766</v>
      </c>
      <c r="I314" s="130"/>
      <c r="J314" s="130"/>
      <c r="K314" s="131"/>
      <c r="L314" s="28"/>
      <c r="M314" s="132" t="s">
        <v>1</v>
      </c>
      <c r="N314" s="133" t="s">
        <v>38</v>
      </c>
      <c r="O314" s="134">
        <v>0.13600000000000001</v>
      </c>
      <c r="P314" s="134">
        <f>O314*H314</f>
        <v>0.51217600000000008</v>
      </c>
      <c r="Q314" s="134">
        <v>0</v>
      </c>
      <c r="R314" s="134">
        <f>Q314*H314</f>
        <v>0</v>
      </c>
      <c r="S314" s="134">
        <v>0</v>
      </c>
      <c r="T314" s="135">
        <f>S314*H314</f>
        <v>0</v>
      </c>
      <c r="AR314" s="136" t="s">
        <v>127</v>
      </c>
      <c r="AT314" s="136" t="s">
        <v>123</v>
      </c>
      <c r="AU314" s="136" t="s">
        <v>83</v>
      </c>
      <c r="AY314" s="16" t="s">
        <v>121</v>
      </c>
      <c r="BE314" s="137">
        <f>IF(N314="základní",J314,0)</f>
        <v>0</v>
      </c>
      <c r="BF314" s="137">
        <f>IF(N314="snížená",J314,0)</f>
        <v>0</v>
      </c>
      <c r="BG314" s="137">
        <f>IF(N314="zákl. přenesená",J314,0)</f>
        <v>0</v>
      </c>
      <c r="BH314" s="137">
        <f>IF(N314="sníž. přenesená",J314,0)</f>
        <v>0</v>
      </c>
      <c r="BI314" s="137">
        <f>IF(N314="nulová",J314,0)</f>
        <v>0</v>
      </c>
      <c r="BJ314" s="16" t="s">
        <v>81</v>
      </c>
      <c r="BK314" s="137">
        <f>ROUND(I314*H314,2)</f>
        <v>0</v>
      </c>
      <c r="BL314" s="16" t="s">
        <v>127</v>
      </c>
      <c r="BM314" s="136" t="s">
        <v>325</v>
      </c>
    </row>
    <row r="315" spans="2:65" s="1" customFormat="1" ht="24.2" customHeight="1">
      <c r="B315" s="124"/>
      <c r="C315" s="125" t="s">
        <v>326</v>
      </c>
      <c r="D315" s="125" t="s">
        <v>123</v>
      </c>
      <c r="E315" s="126" t="s">
        <v>327</v>
      </c>
      <c r="F315" s="127" t="s">
        <v>328</v>
      </c>
      <c r="G315" s="128" t="s">
        <v>146</v>
      </c>
      <c r="H315" s="129">
        <v>3.766</v>
      </c>
      <c r="I315" s="130"/>
      <c r="J315" s="130"/>
      <c r="K315" s="131"/>
      <c r="L315" s="28"/>
      <c r="M315" s="132" t="s">
        <v>1</v>
      </c>
      <c r="N315" s="133" t="s">
        <v>38</v>
      </c>
      <c r="O315" s="134">
        <v>9.1</v>
      </c>
      <c r="P315" s="134">
        <f>O315*H315</f>
        <v>34.270600000000002</v>
      </c>
      <c r="Q315" s="134">
        <v>0</v>
      </c>
      <c r="R315" s="134">
        <f>Q315*H315</f>
        <v>0</v>
      </c>
      <c r="S315" s="134">
        <v>0</v>
      </c>
      <c r="T315" s="135">
        <f>S315*H315</f>
        <v>0</v>
      </c>
      <c r="AR315" s="136" t="s">
        <v>127</v>
      </c>
      <c r="AT315" s="136" t="s">
        <v>123</v>
      </c>
      <c r="AU315" s="136" t="s">
        <v>83</v>
      </c>
      <c r="AY315" s="16" t="s">
        <v>121</v>
      </c>
      <c r="BE315" s="137">
        <f>IF(N315="základní",J315,0)</f>
        <v>0</v>
      </c>
      <c r="BF315" s="137">
        <f>IF(N315="snížená",J315,0)</f>
        <v>0</v>
      </c>
      <c r="BG315" s="137">
        <f>IF(N315="zákl. přenesená",J315,0)</f>
        <v>0</v>
      </c>
      <c r="BH315" s="137">
        <f>IF(N315="sníž. přenesená",J315,0)</f>
        <v>0</v>
      </c>
      <c r="BI315" s="137">
        <f>IF(N315="nulová",J315,0)</f>
        <v>0</v>
      </c>
      <c r="BJ315" s="16" t="s">
        <v>81</v>
      </c>
      <c r="BK315" s="137">
        <f>ROUND(I315*H315,2)</f>
        <v>0</v>
      </c>
      <c r="BL315" s="16" t="s">
        <v>127</v>
      </c>
      <c r="BM315" s="136" t="s">
        <v>329</v>
      </c>
    </row>
    <row r="316" spans="2:65" s="1" customFormat="1" ht="24.2" customHeight="1">
      <c r="B316" s="124"/>
      <c r="C316" s="125" t="s">
        <v>330</v>
      </c>
      <c r="D316" s="125" t="s">
        <v>123</v>
      </c>
      <c r="E316" s="126" t="s">
        <v>331</v>
      </c>
      <c r="F316" s="127" t="s">
        <v>332</v>
      </c>
      <c r="G316" s="128" t="s">
        <v>146</v>
      </c>
      <c r="H316" s="129">
        <v>3.766</v>
      </c>
      <c r="I316" s="130"/>
      <c r="J316" s="130"/>
      <c r="K316" s="131"/>
      <c r="L316" s="28"/>
      <c r="M316" s="132" t="s">
        <v>1</v>
      </c>
      <c r="N316" s="133" t="s">
        <v>38</v>
      </c>
      <c r="O316" s="134">
        <v>0.125</v>
      </c>
      <c r="P316" s="134">
        <f>O316*H316</f>
        <v>0.47075</v>
      </c>
      <c r="Q316" s="134">
        <v>0</v>
      </c>
      <c r="R316" s="134">
        <f>Q316*H316</f>
        <v>0</v>
      </c>
      <c r="S316" s="134">
        <v>0</v>
      </c>
      <c r="T316" s="135">
        <f>S316*H316</f>
        <v>0</v>
      </c>
      <c r="AR316" s="136" t="s">
        <v>127</v>
      </c>
      <c r="AT316" s="136" t="s">
        <v>123</v>
      </c>
      <c r="AU316" s="136" t="s">
        <v>83</v>
      </c>
      <c r="AY316" s="16" t="s">
        <v>121</v>
      </c>
      <c r="BE316" s="137">
        <f>IF(N316="základní",J316,0)</f>
        <v>0</v>
      </c>
      <c r="BF316" s="137">
        <f>IF(N316="snížená",J316,0)</f>
        <v>0</v>
      </c>
      <c r="BG316" s="137">
        <f>IF(N316="zákl. přenesená",J316,0)</f>
        <v>0</v>
      </c>
      <c r="BH316" s="137">
        <f>IF(N316="sníž. přenesená",J316,0)</f>
        <v>0</v>
      </c>
      <c r="BI316" s="137">
        <f>IF(N316="nulová",J316,0)</f>
        <v>0</v>
      </c>
      <c r="BJ316" s="16" t="s">
        <v>81</v>
      </c>
      <c r="BK316" s="137">
        <f>ROUND(I316*H316,2)</f>
        <v>0</v>
      </c>
      <c r="BL316" s="16" t="s">
        <v>127</v>
      </c>
      <c r="BM316" s="136" t="s">
        <v>333</v>
      </c>
    </row>
    <row r="317" spans="2:65" s="1" customFormat="1" ht="24.2" customHeight="1">
      <c r="B317" s="124"/>
      <c r="C317" s="125" t="s">
        <v>334</v>
      </c>
      <c r="D317" s="125" t="s">
        <v>123</v>
      </c>
      <c r="E317" s="126" t="s">
        <v>335</v>
      </c>
      <c r="F317" s="127" t="s">
        <v>336</v>
      </c>
      <c r="G317" s="128" t="s">
        <v>146</v>
      </c>
      <c r="H317" s="129">
        <v>22.596</v>
      </c>
      <c r="I317" s="130"/>
      <c r="J317" s="130"/>
      <c r="K317" s="131"/>
      <c r="L317" s="28"/>
      <c r="M317" s="132" t="s">
        <v>1</v>
      </c>
      <c r="N317" s="133" t="s">
        <v>38</v>
      </c>
      <c r="O317" s="134">
        <v>6.0000000000000001E-3</v>
      </c>
      <c r="P317" s="134">
        <f>O317*H317</f>
        <v>0.135576</v>
      </c>
      <c r="Q317" s="134">
        <v>0</v>
      </c>
      <c r="R317" s="134">
        <f>Q317*H317</f>
        <v>0</v>
      </c>
      <c r="S317" s="134">
        <v>0</v>
      </c>
      <c r="T317" s="135">
        <f>S317*H317</f>
        <v>0</v>
      </c>
      <c r="AR317" s="136" t="s">
        <v>127</v>
      </c>
      <c r="AT317" s="136" t="s">
        <v>123</v>
      </c>
      <c r="AU317" s="136" t="s">
        <v>83</v>
      </c>
      <c r="AY317" s="16" t="s">
        <v>121</v>
      </c>
      <c r="BE317" s="137">
        <f>IF(N317="základní",J317,0)</f>
        <v>0</v>
      </c>
      <c r="BF317" s="137">
        <f>IF(N317="snížená",J317,0)</f>
        <v>0</v>
      </c>
      <c r="BG317" s="137">
        <f>IF(N317="zákl. přenesená",J317,0)</f>
        <v>0</v>
      </c>
      <c r="BH317" s="137">
        <f>IF(N317="sníž. přenesená",J317,0)</f>
        <v>0</v>
      </c>
      <c r="BI317" s="137">
        <f>IF(N317="nulová",J317,0)</f>
        <v>0</v>
      </c>
      <c r="BJ317" s="16" t="s">
        <v>81</v>
      </c>
      <c r="BK317" s="137">
        <f>ROUND(I317*H317,2)</f>
        <v>0</v>
      </c>
      <c r="BL317" s="16" t="s">
        <v>127</v>
      </c>
      <c r="BM317" s="136" t="s">
        <v>337</v>
      </c>
    </row>
    <row r="318" spans="2:65" s="12" customFormat="1">
      <c r="B318" s="138"/>
      <c r="D318" s="139" t="s">
        <v>129</v>
      </c>
      <c r="F318" s="141" t="s">
        <v>338</v>
      </c>
      <c r="H318" s="142">
        <v>22.596</v>
      </c>
      <c r="L318" s="138"/>
      <c r="M318" s="143"/>
      <c r="T318" s="144"/>
      <c r="AT318" s="140" t="s">
        <v>129</v>
      </c>
      <c r="AU318" s="140" t="s">
        <v>83</v>
      </c>
      <c r="AV318" s="12" t="s">
        <v>83</v>
      </c>
      <c r="AW318" s="12" t="s">
        <v>3</v>
      </c>
      <c r="AX318" s="12" t="s">
        <v>81</v>
      </c>
      <c r="AY318" s="140" t="s">
        <v>121</v>
      </c>
    </row>
    <row r="319" spans="2:65" s="1" customFormat="1" ht="33" customHeight="1">
      <c r="B319" s="124"/>
      <c r="C319" s="125" t="s">
        <v>339</v>
      </c>
      <c r="D319" s="125" t="s">
        <v>123</v>
      </c>
      <c r="E319" s="126" t="s">
        <v>340</v>
      </c>
      <c r="F319" s="127" t="s">
        <v>341</v>
      </c>
      <c r="G319" s="128" t="s">
        <v>146</v>
      </c>
      <c r="H319" s="129">
        <v>3.593</v>
      </c>
      <c r="I319" s="130"/>
      <c r="J319" s="130"/>
      <c r="K319" s="131"/>
      <c r="L319" s="28"/>
      <c r="M319" s="132" t="s">
        <v>1</v>
      </c>
      <c r="N319" s="133" t="s">
        <v>38</v>
      </c>
      <c r="O319" s="134">
        <v>0</v>
      </c>
      <c r="P319" s="134">
        <f>O319*H319</f>
        <v>0</v>
      </c>
      <c r="Q319" s="134">
        <v>0</v>
      </c>
      <c r="R319" s="134">
        <f>Q319*H319</f>
        <v>0</v>
      </c>
      <c r="S319" s="134">
        <v>0</v>
      </c>
      <c r="T319" s="135">
        <f>S319*H319</f>
        <v>0</v>
      </c>
      <c r="AR319" s="136" t="s">
        <v>127</v>
      </c>
      <c r="AT319" s="136" t="s">
        <v>123</v>
      </c>
      <c r="AU319" s="136" t="s">
        <v>83</v>
      </c>
      <c r="AY319" s="16" t="s">
        <v>121</v>
      </c>
      <c r="BE319" s="137">
        <f>IF(N319="základní",J319,0)</f>
        <v>0</v>
      </c>
      <c r="BF319" s="137">
        <f>IF(N319="snížená",J319,0)</f>
        <v>0</v>
      </c>
      <c r="BG319" s="137">
        <f>IF(N319="zákl. přenesená",J319,0)</f>
        <v>0</v>
      </c>
      <c r="BH319" s="137">
        <f>IF(N319="sníž. přenesená",J319,0)</f>
        <v>0</v>
      </c>
      <c r="BI319" s="137">
        <f>IF(N319="nulová",J319,0)</f>
        <v>0</v>
      </c>
      <c r="BJ319" s="16" t="s">
        <v>81</v>
      </c>
      <c r="BK319" s="137">
        <f>ROUND(I319*H319,2)</f>
        <v>0</v>
      </c>
      <c r="BL319" s="16" t="s">
        <v>127</v>
      </c>
      <c r="BM319" s="136" t="s">
        <v>342</v>
      </c>
    </row>
    <row r="320" spans="2:65" s="11" customFormat="1" ht="22.9" customHeight="1">
      <c r="B320" s="113"/>
      <c r="D320" s="114" t="s">
        <v>72</v>
      </c>
      <c r="E320" s="122" t="s">
        <v>343</v>
      </c>
      <c r="F320" s="122" t="s">
        <v>344</v>
      </c>
      <c r="J320" s="123"/>
      <c r="L320" s="113"/>
      <c r="M320" s="117"/>
      <c r="P320" s="118">
        <f>P321</f>
        <v>26.989956000000003</v>
      </c>
      <c r="R320" s="118">
        <f>R321</f>
        <v>0</v>
      </c>
      <c r="T320" s="119">
        <f>T321</f>
        <v>0</v>
      </c>
      <c r="AR320" s="114" t="s">
        <v>81</v>
      </c>
      <c r="AT320" s="120" t="s">
        <v>72</v>
      </c>
      <c r="AU320" s="120" t="s">
        <v>81</v>
      </c>
      <c r="AY320" s="114" t="s">
        <v>121</v>
      </c>
      <c r="BK320" s="121">
        <f>BK321</f>
        <v>0</v>
      </c>
    </row>
    <row r="321" spans="2:65" s="1" customFormat="1" ht="21.75" customHeight="1">
      <c r="B321" s="124"/>
      <c r="C321" s="125" t="s">
        <v>345</v>
      </c>
      <c r="D321" s="125" t="s">
        <v>123</v>
      </c>
      <c r="E321" s="126" t="s">
        <v>346</v>
      </c>
      <c r="F321" s="127" t="s">
        <v>347</v>
      </c>
      <c r="G321" s="128" t="s">
        <v>146</v>
      </c>
      <c r="H321" s="129">
        <v>67.644000000000005</v>
      </c>
      <c r="I321" s="130"/>
      <c r="J321" s="130"/>
      <c r="K321" s="131"/>
      <c r="L321" s="28"/>
      <c r="M321" s="132" t="s">
        <v>1</v>
      </c>
      <c r="N321" s="133" t="s">
        <v>38</v>
      </c>
      <c r="O321" s="134">
        <v>0.39900000000000002</v>
      </c>
      <c r="P321" s="134">
        <f>O321*H321</f>
        <v>26.989956000000003</v>
      </c>
      <c r="Q321" s="134">
        <v>0</v>
      </c>
      <c r="R321" s="134">
        <f>Q321*H321</f>
        <v>0</v>
      </c>
      <c r="S321" s="134">
        <v>0</v>
      </c>
      <c r="T321" s="135">
        <f>S321*H321</f>
        <v>0</v>
      </c>
      <c r="AR321" s="136" t="s">
        <v>127</v>
      </c>
      <c r="AT321" s="136" t="s">
        <v>123</v>
      </c>
      <c r="AU321" s="136" t="s">
        <v>83</v>
      </c>
      <c r="AY321" s="16" t="s">
        <v>121</v>
      </c>
      <c r="BE321" s="137">
        <f>IF(N321="základní",J321,0)</f>
        <v>0</v>
      </c>
      <c r="BF321" s="137">
        <f>IF(N321="snížená",J321,0)</f>
        <v>0</v>
      </c>
      <c r="BG321" s="137">
        <f>IF(N321="zákl. přenesená",J321,0)</f>
        <v>0</v>
      </c>
      <c r="BH321" s="137">
        <f>IF(N321="sníž. přenesená",J321,0)</f>
        <v>0</v>
      </c>
      <c r="BI321" s="137">
        <f>IF(N321="nulová",J321,0)</f>
        <v>0</v>
      </c>
      <c r="BJ321" s="16" t="s">
        <v>81</v>
      </c>
      <c r="BK321" s="137">
        <f>ROUND(I321*H321,2)</f>
        <v>0</v>
      </c>
      <c r="BL321" s="16" t="s">
        <v>127</v>
      </c>
      <c r="BM321" s="136" t="s">
        <v>348</v>
      </c>
    </row>
    <row r="322" spans="2:65" s="11" customFormat="1" ht="25.9" customHeight="1">
      <c r="B322" s="113"/>
      <c r="D322" s="114" t="s">
        <v>72</v>
      </c>
      <c r="E322" s="115" t="s">
        <v>349</v>
      </c>
      <c r="F322" s="115" t="s">
        <v>350</v>
      </c>
      <c r="J322" s="116"/>
      <c r="L322" s="113"/>
      <c r="M322" s="117"/>
      <c r="P322" s="118">
        <f>P323+P334</f>
        <v>420.99898900000005</v>
      </c>
      <c r="R322" s="118">
        <f>R323+R334</f>
        <v>1.3217577899999999</v>
      </c>
      <c r="T322" s="119">
        <f>T323+T334</f>
        <v>0.17335999999999999</v>
      </c>
      <c r="AR322" s="114" t="s">
        <v>83</v>
      </c>
      <c r="AT322" s="120" t="s">
        <v>72</v>
      </c>
      <c r="AU322" s="120" t="s">
        <v>73</v>
      </c>
      <c r="AY322" s="114" t="s">
        <v>121</v>
      </c>
      <c r="BK322" s="121">
        <f>BK323+BK334</f>
        <v>0</v>
      </c>
    </row>
    <row r="323" spans="2:65" s="11" customFormat="1" ht="22.9" customHeight="1">
      <c r="B323" s="113"/>
      <c r="D323" s="114" t="s">
        <v>72</v>
      </c>
      <c r="E323" s="122" t="s">
        <v>351</v>
      </c>
      <c r="F323" s="122" t="s">
        <v>352</v>
      </c>
      <c r="J323" s="123"/>
      <c r="L323" s="113"/>
      <c r="M323" s="117"/>
      <c r="P323" s="118">
        <f>SUM(P324:P333)</f>
        <v>30.009343999999999</v>
      </c>
      <c r="R323" s="118">
        <f>SUM(R324:R333)</f>
        <v>0.11693944000000001</v>
      </c>
      <c r="T323" s="119">
        <f>SUM(T324:T333)</f>
        <v>0.17335999999999999</v>
      </c>
      <c r="AR323" s="114" t="s">
        <v>83</v>
      </c>
      <c r="AT323" s="120" t="s">
        <v>72</v>
      </c>
      <c r="AU323" s="120" t="s">
        <v>81</v>
      </c>
      <c r="AY323" s="114" t="s">
        <v>121</v>
      </c>
      <c r="BK323" s="121">
        <f>SUM(BK324:BK333)</f>
        <v>0</v>
      </c>
    </row>
    <row r="324" spans="2:65" s="1" customFormat="1" ht="16.5" customHeight="1">
      <c r="B324" s="124"/>
      <c r="C324" s="125" t="s">
        <v>353</v>
      </c>
      <c r="D324" s="125" t="s">
        <v>123</v>
      </c>
      <c r="E324" s="126" t="s">
        <v>354</v>
      </c>
      <c r="F324" s="127" t="s">
        <v>355</v>
      </c>
      <c r="G324" s="128" t="s">
        <v>175</v>
      </c>
      <c r="H324" s="129">
        <v>44</v>
      </c>
      <c r="I324" s="130"/>
      <c r="J324" s="130"/>
      <c r="K324" s="131"/>
      <c r="L324" s="28"/>
      <c r="M324" s="132" t="s">
        <v>1</v>
      </c>
      <c r="N324" s="133" t="s">
        <v>38</v>
      </c>
      <c r="O324" s="134">
        <v>0.313</v>
      </c>
      <c r="P324" s="134">
        <f>O324*H324</f>
        <v>13.772</v>
      </c>
      <c r="Q324" s="134">
        <v>0</v>
      </c>
      <c r="R324" s="134">
        <f>Q324*H324</f>
        <v>0</v>
      </c>
      <c r="S324" s="134">
        <v>3.9399999999999999E-3</v>
      </c>
      <c r="T324" s="135">
        <f>S324*H324</f>
        <v>0.17335999999999999</v>
      </c>
      <c r="AR324" s="136" t="s">
        <v>201</v>
      </c>
      <c r="AT324" s="136" t="s">
        <v>123</v>
      </c>
      <c r="AU324" s="136" t="s">
        <v>83</v>
      </c>
      <c r="AY324" s="16" t="s">
        <v>121</v>
      </c>
      <c r="BE324" s="137">
        <f>IF(N324="základní",J324,0)</f>
        <v>0</v>
      </c>
      <c r="BF324" s="137">
        <f>IF(N324="snížená",J324,0)</f>
        <v>0</v>
      </c>
      <c r="BG324" s="137">
        <f>IF(N324="zákl. přenesená",J324,0)</f>
        <v>0</v>
      </c>
      <c r="BH324" s="137">
        <f>IF(N324="sníž. přenesená",J324,0)</f>
        <v>0</v>
      </c>
      <c r="BI324" s="137">
        <f>IF(N324="nulová",J324,0)</f>
        <v>0</v>
      </c>
      <c r="BJ324" s="16" t="s">
        <v>81</v>
      </c>
      <c r="BK324" s="137">
        <f>ROUND(I324*H324,2)</f>
        <v>0</v>
      </c>
      <c r="BL324" s="16" t="s">
        <v>201</v>
      </c>
      <c r="BM324" s="136" t="s">
        <v>356</v>
      </c>
    </row>
    <row r="325" spans="2:65" s="12" customFormat="1">
      <c r="B325" s="138"/>
      <c r="D325" s="139" t="s">
        <v>129</v>
      </c>
      <c r="E325" s="140" t="s">
        <v>1</v>
      </c>
      <c r="F325" s="141" t="s">
        <v>357</v>
      </c>
      <c r="H325" s="142">
        <v>44</v>
      </c>
      <c r="L325" s="138"/>
      <c r="M325" s="143"/>
      <c r="T325" s="144"/>
      <c r="AT325" s="140" t="s">
        <v>129</v>
      </c>
      <c r="AU325" s="140" t="s">
        <v>83</v>
      </c>
      <c r="AV325" s="12" t="s">
        <v>83</v>
      </c>
      <c r="AW325" s="12" t="s">
        <v>30</v>
      </c>
      <c r="AX325" s="12" t="s">
        <v>73</v>
      </c>
      <c r="AY325" s="140" t="s">
        <v>121</v>
      </c>
    </row>
    <row r="326" spans="2:65" s="13" customFormat="1">
      <c r="B326" s="145"/>
      <c r="D326" s="139" t="s">
        <v>129</v>
      </c>
      <c r="E326" s="146" t="s">
        <v>1</v>
      </c>
      <c r="F326" s="147" t="s">
        <v>131</v>
      </c>
      <c r="H326" s="148">
        <v>44</v>
      </c>
      <c r="L326" s="145"/>
      <c r="M326" s="149"/>
      <c r="T326" s="150"/>
      <c r="AT326" s="146" t="s">
        <v>129</v>
      </c>
      <c r="AU326" s="146" t="s">
        <v>83</v>
      </c>
      <c r="AV326" s="13" t="s">
        <v>127</v>
      </c>
      <c r="AW326" s="13" t="s">
        <v>30</v>
      </c>
      <c r="AX326" s="13" t="s">
        <v>81</v>
      </c>
      <c r="AY326" s="146" t="s">
        <v>121</v>
      </c>
    </row>
    <row r="327" spans="2:65" s="1" customFormat="1" ht="24.2" customHeight="1">
      <c r="B327" s="124"/>
      <c r="C327" s="125" t="s">
        <v>358</v>
      </c>
      <c r="D327" s="125" t="s">
        <v>123</v>
      </c>
      <c r="E327" s="126" t="s">
        <v>359</v>
      </c>
      <c r="F327" s="127" t="s">
        <v>360</v>
      </c>
      <c r="G327" s="128" t="s">
        <v>158</v>
      </c>
      <c r="H327" s="129">
        <v>15.128</v>
      </c>
      <c r="I327" s="130"/>
      <c r="J327" s="130"/>
      <c r="K327" s="131"/>
      <c r="L327" s="28"/>
      <c r="M327" s="132" t="s">
        <v>1</v>
      </c>
      <c r="N327" s="133" t="s">
        <v>38</v>
      </c>
      <c r="O327" s="134">
        <v>0.44800000000000001</v>
      </c>
      <c r="P327" s="134">
        <f>O327*H327</f>
        <v>6.7773440000000003</v>
      </c>
      <c r="Q327" s="134">
        <v>7.7299999999999999E-3</v>
      </c>
      <c r="R327" s="134">
        <f>Q327*H327</f>
        <v>0.11693944000000001</v>
      </c>
      <c r="S327" s="134">
        <v>0</v>
      </c>
      <c r="T327" s="135">
        <f>S327*H327</f>
        <v>0</v>
      </c>
      <c r="AR327" s="136" t="s">
        <v>127</v>
      </c>
      <c r="AT327" s="136" t="s">
        <v>123</v>
      </c>
      <c r="AU327" s="136" t="s">
        <v>83</v>
      </c>
      <c r="AY327" s="16" t="s">
        <v>121</v>
      </c>
      <c r="BE327" s="137">
        <f>IF(N327="základní",J327,0)</f>
        <v>0</v>
      </c>
      <c r="BF327" s="137">
        <f>IF(N327="snížená",J327,0)</f>
        <v>0</v>
      </c>
      <c r="BG327" s="137">
        <f>IF(N327="zákl. přenesená",J327,0)</f>
        <v>0</v>
      </c>
      <c r="BH327" s="137">
        <f>IF(N327="sníž. přenesená",J327,0)</f>
        <v>0</v>
      </c>
      <c r="BI327" s="137">
        <f>IF(N327="nulová",J327,0)</f>
        <v>0</v>
      </c>
      <c r="BJ327" s="16" t="s">
        <v>81</v>
      </c>
      <c r="BK327" s="137">
        <f>ROUND(I327*H327,2)</f>
        <v>0</v>
      </c>
      <c r="BL327" s="16" t="s">
        <v>127</v>
      </c>
      <c r="BM327" s="136" t="s">
        <v>361</v>
      </c>
    </row>
    <row r="328" spans="2:65" s="12" customFormat="1">
      <c r="B328" s="138"/>
      <c r="D328" s="139" t="s">
        <v>129</v>
      </c>
      <c r="E328" s="140" t="s">
        <v>1</v>
      </c>
      <c r="F328" s="141" t="s">
        <v>362</v>
      </c>
      <c r="H328" s="142">
        <v>15.128</v>
      </c>
      <c r="L328" s="138"/>
      <c r="M328" s="143"/>
      <c r="T328" s="144"/>
      <c r="AT328" s="140" t="s">
        <v>129</v>
      </c>
      <c r="AU328" s="140" t="s">
        <v>83</v>
      </c>
      <c r="AV328" s="12" t="s">
        <v>83</v>
      </c>
      <c r="AW328" s="12" t="s">
        <v>30</v>
      </c>
      <c r="AX328" s="12" t="s">
        <v>73</v>
      </c>
      <c r="AY328" s="140" t="s">
        <v>121</v>
      </c>
    </row>
    <row r="329" spans="2:65" s="13" customFormat="1">
      <c r="B329" s="145"/>
      <c r="D329" s="139" t="s">
        <v>129</v>
      </c>
      <c r="E329" s="146" t="s">
        <v>1</v>
      </c>
      <c r="F329" s="147" t="s">
        <v>131</v>
      </c>
      <c r="H329" s="148">
        <v>15.128</v>
      </c>
      <c r="L329" s="145"/>
      <c r="M329" s="149"/>
      <c r="T329" s="150"/>
      <c r="AT329" s="146" t="s">
        <v>129</v>
      </c>
      <c r="AU329" s="146" t="s">
        <v>83</v>
      </c>
      <c r="AV329" s="13" t="s">
        <v>127</v>
      </c>
      <c r="AW329" s="13" t="s">
        <v>30</v>
      </c>
      <c r="AX329" s="13" t="s">
        <v>81</v>
      </c>
      <c r="AY329" s="146" t="s">
        <v>121</v>
      </c>
    </row>
    <row r="330" spans="2:65" s="1" customFormat="1" ht="16.5" customHeight="1">
      <c r="B330" s="124"/>
      <c r="C330" s="125" t="s">
        <v>363</v>
      </c>
      <c r="D330" s="125" t="s">
        <v>123</v>
      </c>
      <c r="E330" s="126" t="s">
        <v>364</v>
      </c>
      <c r="F330" s="127" t="s">
        <v>365</v>
      </c>
      <c r="G330" s="128" t="s">
        <v>175</v>
      </c>
      <c r="H330" s="129">
        <v>44</v>
      </c>
      <c r="I330" s="130"/>
      <c r="J330" s="130"/>
      <c r="K330" s="131"/>
      <c r="L330" s="28"/>
      <c r="M330" s="132" t="s">
        <v>1</v>
      </c>
      <c r="N330" s="133" t="s">
        <v>38</v>
      </c>
      <c r="O330" s="134">
        <v>0.215</v>
      </c>
      <c r="P330" s="134">
        <f>O330*H330</f>
        <v>9.4599999999999991</v>
      </c>
      <c r="Q330" s="134">
        <v>0</v>
      </c>
      <c r="R330" s="134">
        <f>Q330*H330</f>
        <v>0</v>
      </c>
      <c r="S330" s="134">
        <v>0</v>
      </c>
      <c r="T330" s="135">
        <f>S330*H330</f>
        <v>0</v>
      </c>
      <c r="AR330" s="136" t="s">
        <v>201</v>
      </c>
      <c r="AT330" s="136" t="s">
        <v>123</v>
      </c>
      <c r="AU330" s="136" t="s">
        <v>83</v>
      </c>
      <c r="AY330" s="16" t="s">
        <v>121</v>
      </c>
      <c r="BE330" s="137">
        <f>IF(N330="základní",J330,0)</f>
        <v>0</v>
      </c>
      <c r="BF330" s="137">
        <f>IF(N330="snížená",J330,0)</f>
        <v>0</v>
      </c>
      <c r="BG330" s="137">
        <f>IF(N330="zákl. přenesená",J330,0)</f>
        <v>0</v>
      </c>
      <c r="BH330" s="137">
        <f>IF(N330="sníž. přenesená",J330,0)</f>
        <v>0</v>
      </c>
      <c r="BI330" s="137">
        <f>IF(N330="nulová",J330,0)</f>
        <v>0</v>
      </c>
      <c r="BJ330" s="16" t="s">
        <v>81</v>
      </c>
      <c r="BK330" s="137">
        <f>ROUND(I330*H330,2)</f>
        <v>0</v>
      </c>
      <c r="BL330" s="16" t="s">
        <v>201</v>
      </c>
      <c r="BM330" s="136" t="s">
        <v>366</v>
      </c>
    </row>
    <row r="331" spans="2:65" s="12" customFormat="1">
      <c r="B331" s="138"/>
      <c r="D331" s="139" t="s">
        <v>129</v>
      </c>
      <c r="E331" s="140" t="s">
        <v>1</v>
      </c>
      <c r="F331" s="141" t="s">
        <v>367</v>
      </c>
      <c r="H331" s="142">
        <v>44</v>
      </c>
      <c r="L331" s="138"/>
      <c r="M331" s="143"/>
      <c r="T331" s="144"/>
      <c r="AT331" s="140" t="s">
        <v>129</v>
      </c>
      <c r="AU331" s="140" t="s">
        <v>83</v>
      </c>
      <c r="AV331" s="12" t="s">
        <v>83</v>
      </c>
      <c r="AW331" s="12" t="s">
        <v>30</v>
      </c>
      <c r="AX331" s="12" t="s">
        <v>73</v>
      </c>
      <c r="AY331" s="140" t="s">
        <v>121</v>
      </c>
    </row>
    <row r="332" spans="2:65" s="13" customFormat="1">
      <c r="B332" s="145"/>
      <c r="D332" s="139" t="s">
        <v>129</v>
      </c>
      <c r="E332" s="146" t="s">
        <v>1</v>
      </c>
      <c r="F332" s="147" t="s">
        <v>131</v>
      </c>
      <c r="H332" s="148">
        <v>44</v>
      </c>
      <c r="L332" s="145"/>
      <c r="M332" s="149"/>
      <c r="T332" s="150"/>
      <c r="AT332" s="146" t="s">
        <v>129</v>
      </c>
      <c r="AU332" s="146" t="s">
        <v>83</v>
      </c>
      <c r="AV332" s="13" t="s">
        <v>127</v>
      </c>
      <c r="AW332" s="13" t="s">
        <v>30</v>
      </c>
      <c r="AX332" s="13" t="s">
        <v>81</v>
      </c>
      <c r="AY332" s="146" t="s">
        <v>121</v>
      </c>
    </row>
    <row r="333" spans="2:65" s="1" customFormat="1" ht="24.2" customHeight="1">
      <c r="B333" s="124"/>
      <c r="C333" s="125" t="s">
        <v>368</v>
      </c>
      <c r="D333" s="125" t="s">
        <v>123</v>
      </c>
      <c r="E333" s="126" t="s">
        <v>369</v>
      </c>
      <c r="F333" s="127" t="s">
        <v>370</v>
      </c>
      <c r="G333" s="128" t="s">
        <v>371</v>
      </c>
      <c r="H333" s="129">
        <v>139.91999999999999</v>
      </c>
      <c r="I333" s="130"/>
      <c r="J333" s="130"/>
      <c r="K333" s="131"/>
      <c r="L333" s="28"/>
      <c r="M333" s="132" t="s">
        <v>1</v>
      </c>
      <c r="N333" s="133" t="s">
        <v>38</v>
      </c>
      <c r="O333" s="134">
        <v>0</v>
      </c>
      <c r="P333" s="134">
        <f>O333*H333</f>
        <v>0</v>
      </c>
      <c r="Q333" s="134">
        <v>0</v>
      </c>
      <c r="R333" s="134">
        <f>Q333*H333</f>
        <v>0</v>
      </c>
      <c r="S333" s="134">
        <v>0</v>
      </c>
      <c r="T333" s="135">
        <f>S333*H333</f>
        <v>0</v>
      </c>
      <c r="AR333" s="136" t="s">
        <v>201</v>
      </c>
      <c r="AT333" s="136" t="s">
        <v>123</v>
      </c>
      <c r="AU333" s="136" t="s">
        <v>83</v>
      </c>
      <c r="AY333" s="16" t="s">
        <v>121</v>
      </c>
      <c r="BE333" s="137">
        <f>IF(N333="základní",J333,0)</f>
        <v>0</v>
      </c>
      <c r="BF333" s="137">
        <f>IF(N333="snížená",J333,0)</f>
        <v>0</v>
      </c>
      <c r="BG333" s="137">
        <f>IF(N333="zákl. přenesená",J333,0)</f>
        <v>0</v>
      </c>
      <c r="BH333" s="137">
        <f>IF(N333="sníž. přenesená",J333,0)</f>
        <v>0</v>
      </c>
      <c r="BI333" s="137">
        <f>IF(N333="nulová",J333,0)</f>
        <v>0</v>
      </c>
      <c r="BJ333" s="16" t="s">
        <v>81</v>
      </c>
      <c r="BK333" s="137">
        <f>ROUND(I333*H333,2)</f>
        <v>0</v>
      </c>
      <c r="BL333" s="16" t="s">
        <v>201</v>
      </c>
      <c r="BM333" s="136" t="s">
        <v>372</v>
      </c>
    </row>
    <row r="334" spans="2:65" s="11" customFormat="1" ht="22.9" customHeight="1">
      <c r="B334" s="113"/>
      <c r="D334" s="114" t="s">
        <v>72</v>
      </c>
      <c r="E334" s="122" t="s">
        <v>373</v>
      </c>
      <c r="F334" s="122" t="s">
        <v>374</v>
      </c>
      <c r="J334" s="123"/>
      <c r="L334" s="113"/>
      <c r="M334" s="117"/>
      <c r="P334" s="118">
        <f>SUM(P335:P380)</f>
        <v>390.98964500000005</v>
      </c>
      <c r="R334" s="118">
        <f>SUM(R335:R380)</f>
        <v>1.20481835</v>
      </c>
      <c r="T334" s="119">
        <f>SUM(T335:T380)</f>
        <v>0</v>
      </c>
      <c r="AR334" s="114" t="s">
        <v>83</v>
      </c>
      <c r="AT334" s="120" t="s">
        <v>72</v>
      </c>
      <c r="AU334" s="120" t="s">
        <v>81</v>
      </c>
      <c r="AY334" s="114" t="s">
        <v>121</v>
      </c>
      <c r="BK334" s="121">
        <f>SUM(BK335:BK380)</f>
        <v>0</v>
      </c>
    </row>
    <row r="335" spans="2:65" s="1" customFormat="1" ht="24.2" customHeight="1">
      <c r="B335" s="124"/>
      <c r="C335" s="125" t="s">
        <v>375</v>
      </c>
      <c r="D335" s="125" t="s">
        <v>123</v>
      </c>
      <c r="E335" s="126" t="s">
        <v>376</v>
      </c>
      <c r="F335" s="127" t="s">
        <v>377</v>
      </c>
      <c r="G335" s="128" t="s">
        <v>158</v>
      </c>
      <c r="H335" s="129">
        <v>194.22300000000001</v>
      </c>
      <c r="I335" s="130"/>
      <c r="J335" s="130"/>
      <c r="K335" s="131"/>
      <c r="L335" s="28"/>
      <c r="M335" s="132" t="s">
        <v>1</v>
      </c>
      <c r="N335" s="133" t="s">
        <v>38</v>
      </c>
      <c r="O335" s="134">
        <v>0.33500000000000002</v>
      </c>
      <c r="P335" s="134">
        <f>O335*H335</f>
        <v>65.064705000000004</v>
      </c>
      <c r="Q335" s="134">
        <v>3.6999999999999999E-4</v>
      </c>
      <c r="R335" s="134">
        <f>Q335*H335</f>
        <v>7.1862510000000004E-2</v>
      </c>
      <c r="S335" s="134">
        <v>0</v>
      </c>
      <c r="T335" s="135">
        <f>S335*H335</f>
        <v>0</v>
      </c>
      <c r="AR335" s="136" t="s">
        <v>201</v>
      </c>
      <c r="AT335" s="136" t="s">
        <v>123</v>
      </c>
      <c r="AU335" s="136" t="s">
        <v>83</v>
      </c>
      <c r="AY335" s="16" t="s">
        <v>121</v>
      </c>
      <c r="BE335" s="137">
        <f>IF(N335="základní",J335,0)</f>
        <v>0</v>
      </c>
      <c r="BF335" s="137">
        <f>IF(N335="snížená",J335,0)</f>
        <v>0</v>
      </c>
      <c r="BG335" s="137">
        <f>IF(N335="zákl. přenesená",J335,0)</f>
        <v>0</v>
      </c>
      <c r="BH335" s="137">
        <f>IF(N335="sníž. přenesená",J335,0)</f>
        <v>0</v>
      </c>
      <c r="BI335" s="137">
        <f>IF(N335="nulová",J335,0)</f>
        <v>0</v>
      </c>
      <c r="BJ335" s="16" t="s">
        <v>81</v>
      </c>
      <c r="BK335" s="137">
        <f>ROUND(I335*H335,2)</f>
        <v>0</v>
      </c>
      <c r="BL335" s="16" t="s">
        <v>201</v>
      </c>
      <c r="BM335" s="136" t="s">
        <v>378</v>
      </c>
    </row>
    <row r="336" spans="2:65" s="12" customFormat="1">
      <c r="B336" s="138"/>
      <c r="D336" s="139" t="s">
        <v>129</v>
      </c>
      <c r="E336" s="140" t="s">
        <v>1</v>
      </c>
      <c r="F336" s="141" t="s">
        <v>379</v>
      </c>
      <c r="H336" s="142">
        <v>95.76</v>
      </c>
      <c r="L336" s="138"/>
      <c r="M336" s="143"/>
      <c r="T336" s="144"/>
      <c r="AT336" s="140" t="s">
        <v>129</v>
      </c>
      <c r="AU336" s="140" t="s">
        <v>83</v>
      </c>
      <c r="AV336" s="12" t="s">
        <v>83</v>
      </c>
      <c r="AW336" s="12" t="s">
        <v>30</v>
      </c>
      <c r="AX336" s="12" t="s">
        <v>73</v>
      </c>
      <c r="AY336" s="140" t="s">
        <v>121</v>
      </c>
    </row>
    <row r="337" spans="2:65" s="12" customFormat="1">
      <c r="B337" s="138"/>
      <c r="D337" s="139" t="s">
        <v>129</v>
      </c>
      <c r="E337" s="140" t="s">
        <v>1</v>
      </c>
      <c r="F337" s="141" t="s">
        <v>380</v>
      </c>
      <c r="H337" s="142">
        <v>38.07</v>
      </c>
      <c r="L337" s="138"/>
      <c r="M337" s="143"/>
      <c r="T337" s="144"/>
      <c r="AT337" s="140" t="s">
        <v>129</v>
      </c>
      <c r="AU337" s="140" t="s">
        <v>83</v>
      </c>
      <c r="AV337" s="12" t="s">
        <v>83</v>
      </c>
      <c r="AW337" s="12" t="s">
        <v>30</v>
      </c>
      <c r="AX337" s="12" t="s">
        <v>73</v>
      </c>
      <c r="AY337" s="140" t="s">
        <v>121</v>
      </c>
    </row>
    <row r="338" spans="2:65" s="12" customFormat="1">
      <c r="B338" s="138"/>
      <c r="D338" s="139" t="s">
        <v>129</v>
      </c>
      <c r="E338" s="140" t="s">
        <v>1</v>
      </c>
      <c r="F338" s="141" t="s">
        <v>381</v>
      </c>
      <c r="H338" s="142">
        <v>2.8</v>
      </c>
      <c r="L338" s="138"/>
      <c r="M338" s="143"/>
      <c r="T338" s="144"/>
      <c r="AT338" s="140" t="s">
        <v>129</v>
      </c>
      <c r="AU338" s="140" t="s">
        <v>83</v>
      </c>
      <c r="AV338" s="12" t="s">
        <v>83</v>
      </c>
      <c r="AW338" s="12" t="s">
        <v>30</v>
      </c>
      <c r="AX338" s="12" t="s">
        <v>73</v>
      </c>
      <c r="AY338" s="140" t="s">
        <v>121</v>
      </c>
    </row>
    <row r="339" spans="2:65" s="12" customFormat="1">
      <c r="B339" s="138"/>
      <c r="D339" s="139" t="s">
        <v>129</v>
      </c>
      <c r="E339" s="140" t="s">
        <v>1</v>
      </c>
      <c r="F339" s="141" t="s">
        <v>382</v>
      </c>
      <c r="H339" s="142">
        <v>2.133</v>
      </c>
      <c r="L339" s="138"/>
      <c r="M339" s="143"/>
      <c r="T339" s="144"/>
      <c r="AT339" s="140" t="s">
        <v>129</v>
      </c>
      <c r="AU339" s="140" t="s">
        <v>83</v>
      </c>
      <c r="AV339" s="12" t="s">
        <v>83</v>
      </c>
      <c r="AW339" s="12" t="s">
        <v>30</v>
      </c>
      <c r="AX339" s="12" t="s">
        <v>73</v>
      </c>
      <c r="AY339" s="140" t="s">
        <v>121</v>
      </c>
    </row>
    <row r="340" spans="2:65" s="12" customFormat="1">
      <c r="B340" s="138"/>
      <c r="D340" s="139" t="s">
        <v>129</v>
      </c>
      <c r="E340" s="140" t="s">
        <v>1</v>
      </c>
      <c r="F340" s="141" t="s">
        <v>383</v>
      </c>
      <c r="H340" s="142">
        <v>1.575</v>
      </c>
      <c r="L340" s="138"/>
      <c r="M340" s="143"/>
      <c r="T340" s="144"/>
      <c r="AT340" s="140" t="s">
        <v>129</v>
      </c>
      <c r="AU340" s="140" t="s">
        <v>83</v>
      </c>
      <c r="AV340" s="12" t="s">
        <v>83</v>
      </c>
      <c r="AW340" s="12" t="s">
        <v>30</v>
      </c>
      <c r="AX340" s="12" t="s">
        <v>73</v>
      </c>
      <c r="AY340" s="140" t="s">
        <v>121</v>
      </c>
    </row>
    <row r="341" spans="2:65" s="12" customFormat="1">
      <c r="B341" s="138"/>
      <c r="D341" s="139" t="s">
        <v>129</v>
      </c>
      <c r="E341" s="140" t="s">
        <v>1</v>
      </c>
      <c r="F341" s="141" t="s">
        <v>384</v>
      </c>
      <c r="H341" s="142">
        <v>2.2050000000000001</v>
      </c>
      <c r="L341" s="138"/>
      <c r="M341" s="143"/>
      <c r="T341" s="144"/>
      <c r="AT341" s="140" t="s">
        <v>129</v>
      </c>
      <c r="AU341" s="140" t="s">
        <v>83</v>
      </c>
      <c r="AV341" s="12" t="s">
        <v>83</v>
      </c>
      <c r="AW341" s="12" t="s">
        <v>30</v>
      </c>
      <c r="AX341" s="12" t="s">
        <v>73</v>
      </c>
      <c r="AY341" s="140" t="s">
        <v>121</v>
      </c>
    </row>
    <row r="342" spans="2:65" s="12" customFormat="1">
      <c r="B342" s="138"/>
      <c r="D342" s="139" t="s">
        <v>129</v>
      </c>
      <c r="E342" s="140" t="s">
        <v>1</v>
      </c>
      <c r="F342" s="141" t="s">
        <v>385</v>
      </c>
      <c r="H342" s="142">
        <v>35.840000000000003</v>
      </c>
      <c r="L342" s="138"/>
      <c r="M342" s="143"/>
      <c r="T342" s="144"/>
      <c r="AT342" s="140" t="s">
        <v>129</v>
      </c>
      <c r="AU342" s="140" t="s">
        <v>83</v>
      </c>
      <c r="AV342" s="12" t="s">
        <v>83</v>
      </c>
      <c r="AW342" s="12" t="s">
        <v>30</v>
      </c>
      <c r="AX342" s="12" t="s">
        <v>73</v>
      </c>
      <c r="AY342" s="140" t="s">
        <v>121</v>
      </c>
    </row>
    <row r="343" spans="2:65" s="12" customFormat="1">
      <c r="B343" s="138"/>
      <c r="D343" s="139" t="s">
        <v>129</v>
      </c>
      <c r="E343" s="140" t="s">
        <v>1</v>
      </c>
      <c r="F343" s="141" t="s">
        <v>386</v>
      </c>
      <c r="H343" s="142">
        <v>15.84</v>
      </c>
      <c r="L343" s="138"/>
      <c r="M343" s="143"/>
      <c r="T343" s="144"/>
      <c r="AT343" s="140" t="s">
        <v>129</v>
      </c>
      <c r="AU343" s="140" t="s">
        <v>83</v>
      </c>
      <c r="AV343" s="12" t="s">
        <v>83</v>
      </c>
      <c r="AW343" s="12" t="s">
        <v>30</v>
      </c>
      <c r="AX343" s="12" t="s">
        <v>73</v>
      </c>
      <c r="AY343" s="140" t="s">
        <v>121</v>
      </c>
    </row>
    <row r="344" spans="2:65" s="13" customFormat="1">
      <c r="B344" s="145"/>
      <c r="D344" s="139" t="s">
        <v>129</v>
      </c>
      <c r="E344" s="146" t="s">
        <v>1</v>
      </c>
      <c r="F344" s="147" t="s">
        <v>131</v>
      </c>
      <c r="H344" s="148">
        <v>194.22300000000004</v>
      </c>
      <c r="L344" s="145"/>
      <c r="M344" s="149"/>
      <c r="T344" s="150"/>
      <c r="AT344" s="146" t="s">
        <v>129</v>
      </c>
      <c r="AU344" s="146" t="s">
        <v>83</v>
      </c>
      <c r="AV344" s="13" t="s">
        <v>127</v>
      </c>
      <c r="AW344" s="13" t="s">
        <v>30</v>
      </c>
      <c r="AX344" s="13" t="s">
        <v>81</v>
      </c>
      <c r="AY344" s="146" t="s">
        <v>121</v>
      </c>
    </row>
    <row r="345" spans="2:65" s="1" customFormat="1" ht="24.2" customHeight="1">
      <c r="B345" s="124"/>
      <c r="C345" s="125" t="s">
        <v>387</v>
      </c>
      <c r="D345" s="125" t="s">
        <v>123</v>
      </c>
      <c r="E345" s="126" t="s">
        <v>388</v>
      </c>
      <c r="F345" s="127" t="s">
        <v>389</v>
      </c>
      <c r="G345" s="128" t="s">
        <v>158</v>
      </c>
      <c r="H345" s="129">
        <v>769.2</v>
      </c>
      <c r="I345" s="130"/>
      <c r="J345" s="130"/>
      <c r="K345" s="131"/>
      <c r="L345" s="28"/>
      <c r="M345" s="132" t="s">
        <v>1</v>
      </c>
      <c r="N345" s="133" t="s">
        <v>38</v>
      </c>
      <c r="O345" s="134">
        <v>7.4999999999999997E-2</v>
      </c>
      <c r="P345" s="134">
        <f>O345*H345</f>
        <v>57.69</v>
      </c>
      <c r="Q345" s="134">
        <v>2.7E-4</v>
      </c>
      <c r="R345" s="134">
        <f>Q345*H345</f>
        <v>0.20768400000000001</v>
      </c>
      <c r="S345" s="134">
        <v>0</v>
      </c>
      <c r="T345" s="135">
        <f>S345*H345</f>
        <v>0</v>
      </c>
      <c r="AR345" s="136" t="s">
        <v>201</v>
      </c>
      <c r="AT345" s="136" t="s">
        <v>123</v>
      </c>
      <c r="AU345" s="136" t="s">
        <v>83</v>
      </c>
      <c r="AY345" s="16" t="s">
        <v>121</v>
      </c>
      <c r="BE345" s="137">
        <f>IF(N345="základní",J345,0)</f>
        <v>0</v>
      </c>
      <c r="BF345" s="137">
        <f>IF(N345="snížená",J345,0)</f>
        <v>0</v>
      </c>
      <c r="BG345" s="137">
        <f>IF(N345="zákl. přenesená",J345,0)</f>
        <v>0</v>
      </c>
      <c r="BH345" s="137">
        <f>IF(N345="sníž. přenesená",J345,0)</f>
        <v>0</v>
      </c>
      <c r="BI345" s="137">
        <f>IF(N345="nulová",J345,0)</f>
        <v>0</v>
      </c>
      <c r="BJ345" s="16" t="s">
        <v>81</v>
      </c>
      <c r="BK345" s="137">
        <f>ROUND(I345*H345,2)</f>
        <v>0</v>
      </c>
      <c r="BL345" s="16" t="s">
        <v>201</v>
      </c>
      <c r="BM345" s="136" t="s">
        <v>390</v>
      </c>
    </row>
    <row r="346" spans="2:65" s="12" customFormat="1">
      <c r="B346" s="138"/>
      <c r="D346" s="139" t="s">
        <v>129</v>
      </c>
      <c r="E346" s="140" t="s">
        <v>1</v>
      </c>
      <c r="F346" s="141" t="s">
        <v>391</v>
      </c>
      <c r="H346" s="142">
        <v>769.2</v>
      </c>
      <c r="L346" s="138"/>
      <c r="M346" s="143"/>
      <c r="T346" s="144"/>
      <c r="AT346" s="140" t="s">
        <v>129</v>
      </c>
      <c r="AU346" s="140" t="s">
        <v>83</v>
      </c>
      <c r="AV346" s="12" t="s">
        <v>83</v>
      </c>
      <c r="AW346" s="12" t="s">
        <v>30</v>
      </c>
      <c r="AX346" s="12" t="s">
        <v>73</v>
      </c>
      <c r="AY346" s="140" t="s">
        <v>121</v>
      </c>
    </row>
    <row r="347" spans="2:65" s="13" customFormat="1">
      <c r="B347" s="145"/>
      <c r="D347" s="139" t="s">
        <v>129</v>
      </c>
      <c r="E347" s="146" t="s">
        <v>1</v>
      </c>
      <c r="F347" s="147" t="s">
        <v>131</v>
      </c>
      <c r="H347" s="148">
        <v>769.2</v>
      </c>
      <c r="L347" s="145"/>
      <c r="M347" s="149"/>
      <c r="T347" s="150"/>
      <c r="AT347" s="146" t="s">
        <v>129</v>
      </c>
      <c r="AU347" s="146" t="s">
        <v>83</v>
      </c>
      <c r="AV347" s="13" t="s">
        <v>127</v>
      </c>
      <c r="AW347" s="13" t="s">
        <v>30</v>
      </c>
      <c r="AX347" s="13" t="s">
        <v>81</v>
      </c>
      <c r="AY347" s="146" t="s">
        <v>121</v>
      </c>
    </row>
    <row r="348" spans="2:65" s="1" customFormat="1" ht="21.75" customHeight="1">
      <c r="B348" s="124"/>
      <c r="C348" s="125" t="s">
        <v>392</v>
      </c>
      <c r="D348" s="125" t="s">
        <v>123</v>
      </c>
      <c r="E348" s="126" t="s">
        <v>393</v>
      </c>
      <c r="F348" s="127" t="s">
        <v>394</v>
      </c>
      <c r="G348" s="128" t="s">
        <v>158</v>
      </c>
      <c r="H348" s="129">
        <v>53.1</v>
      </c>
      <c r="I348" s="130"/>
      <c r="J348" s="130"/>
      <c r="K348" s="131"/>
      <c r="L348" s="28"/>
      <c r="M348" s="132" t="s">
        <v>1</v>
      </c>
      <c r="N348" s="133" t="s">
        <v>38</v>
      </c>
      <c r="O348" s="134">
        <v>8.3000000000000004E-2</v>
      </c>
      <c r="P348" s="134">
        <f>O348*H348</f>
        <v>4.4073000000000002</v>
      </c>
      <c r="Q348" s="134">
        <v>2.9999999999999997E-4</v>
      </c>
      <c r="R348" s="134">
        <f>Q348*H348</f>
        <v>1.593E-2</v>
      </c>
      <c r="S348" s="134">
        <v>0</v>
      </c>
      <c r="T348" s="135">
        <f>S348*H348</f>
        <v>0</v>
      </c>
      <c r="AR348" s="136" t="s">
        <v>201</v>
      </c>
      <c r="AT348" s="136" t="s">
        <v>123</v>
      </c>
      <c r="AU348" s="136" t="s">
        <v>83</v>
      </c>
      <c r="AY348" s="16" t="s">
        <v>121</v>
      </c>
      <c r="BE348" s="137">
        <f>IF(N348="základní",J348,0)</f>
        <v>0</v>
      </c>
      <c r="BF348" s="137">
        <f>IF(N348="snížená",J348,0)</f>
        <v>0</v>
      </c>
      <c r="BG348" s="137">
        <f>IF(N348="zákl. přenesená",J348,0)</f>
        <v>0</v>
      </c>
      <c r="BH348" s="137">
        <f>IF(N348="sníž. přenesená",J348,0)</f>
        <v>0</v>
      </c>
      <c r="BI348" s="137">
        <f>IF(N348="nulová",J348,0)</f>
        <v>0</v>
      </c>
      <c r="BJ348" s="16" t="s">
        <v>81</v>
      </c>
      <c r="BK348" s="137">
        <f>ROUND(I348*H348,2)</f>
        <v>0</v>
      </c>
      <c r="BL348" s="16" t="s">
        <v>201</v>
      </c>
      <c r="BM348" s="136" t="s">
        <v>395</v>
      </c>
    </row>
    <row r="349" spans="2:65" s="12" customFormat="1">
      <c r="B349" s="138"/>
      <c r="D349" s="139" t="s">
        <v>129</v>
      </c>
      <c r="E349" s="140" t="s">
        <v>1</v>
      </c>
      <c r="F349" s="141" t="s">
        <v>396</v>
      </c>
      <c r="H349" s="142">
        <v>53.1</v>
      </c>
      <c r="L349" s="138"/>
      <c r="M349" s="143"/>
      <c r="T349" s="144"/>
      <c r="AT349" s="140" t="s">
        <v>129</v>
      </c>
      <c r="AU349" s="140" t="s">
        <v>83</v>
      </c>
      <c r="AV349" s="12" t="s">
        <v>83</v>
      </c>
      <c r="AW349" s="12" t="s">
        <v>30</v>
      </c>
      <c r="AX349" s="12" t="s">
        <v>73</v>
      </c>
      <c r="AY349" s="140" t="s">
        <v>121</v>
      </c>
    </row>
    <row r="350" spans="2:65" s="13" customFormat="1">
      <c r="B350" s="145"/>
      <c r="D350" s="139" t="s">
        <v>129</v>
      </c>
      <c r="E350" s="146" t="s">
        <v>1</v>
      </c>
      <c r="F350" s="147" t="s">
        <v>131</v>
      </c>
      <c r="H350" s="148">
        <v>53.1</v>
      </c>
      <c r="L350" s="145"/>
      <c r="M350" s="149"/>
      <c r="T350" s="150"/>
      <c r="AT350" s="146" t="s">
        <v>129</v>
      </c>
      <c r="AU350" s="146" t="s">
        <v>83</v>
      </c>
      <c r="AV350" s="13" t="s">
        <v>127</v>
      </c>
      <c r="AW350" s="13" t="s">
        <v>30</v>
      </c>
      <c r="AX350" s="13" t="s">
        <v>81</v>
      </c>
      <c r="AY350" s="146" t="s">
        <v>121</v>
      </c>
    </row>
    <row r="351" spans="2:65" s="1" customFormat="1" ht="21.75" customHeight="1">
      <c r="B351" s="124"/>
      <c r="C351" s="125" t="s">
        <v>397</v>
      </c>
      <c r="D351" s="125" t="s">
        <v>123</v>
      </c>
      <c r="E351" s="126" t="s">
        <v>398</v>
      </c>
      <c r="F351" s="127" t="s">
        <v>399</v>
      </c>
      <c r="G351" s="128" t="s">
        <v>158</v>
      </c>
      <c r="H351" s="129">
        <v>319.024</v>
      </c>
      <c r="I351" s="130"/>
      <c r="J351" s="130"/>
      <c r="K351" s="131"/>
      <c r="L351" s="28"/>
      <c r="M351" s="132" t="s">
        <v>1</v>
      </c>
      <c r="N351" s="133" t="s">
        <v>38</v>
      </c>
      <c r="O351" s="134">
        <v>9.5000000000000001E-2</v>
      </c>
      <c r="P351" s="134">
        <f>O351*H351</f>
        <v>30.307279999999999</v>
      </c>
      <c r="Q351" s="134">
        <v>3.4000000000000002E-4</v>
      </c>
      <c r="R351" s="134">
        <f>Q351*H351</f>
        <v>0.10846816000000001</v>
      </c>
      <c r="S351" s="134">
        <v>0</v>
      </c>
      <c r="T351" s="135">
        <f>S351*H351</f>
        <v>0</v>
      </c>
      <c r="AR351" s="136" t="s">
        <v>201</v>
      </c>
      <c r="AT351" s="136" t="s">
        <v>123</v>
      </c>
      <c r="AU351" s="136" t="s">
        <v>83</v>
      </c>
      <c r="AY351" s="16" t="s">
        <v>121</v>
      </c>
      <c r="BE351" s="137">
        <f>IF(N351="základní",J351,0)</f>
        <v>0</v>
      </c>
      <c r="BF351" s="137">
        <f>IF(N351="snížená",J351,0)</f>
        <v>0</v>
      </c>
      <c r="BG351" s="137">
        <f>IF(N351="zákl. přenesená",J351,0)</f>
        <v>0</v>
      </c>
      <c r="BH351" s="137">
        <f>IF(N351="sníž. přenesená",J351,0)</f>
        <v>0</v>
      </c>
      <c r="BI351" s="137">
        <f>IF(N351="nulová",J351,0)</f>
        <v>0</v>
      </c>
      <c r="BJ351" s="16" t="s">
        <v>81</v>
      </c>
      <c r="BK351" s="137">
        <f>ROUND(I351*H351,2)</f>
        <v>0</v>
      </c>
      <c r="BL351" s="16" t="s">
        <v>201</v>
      </c>
      <c r="BM351" s="136" t="s">
        <v>400</v>
      </c>
    </row>
    <row r="352" spans="2:65" s="12" customFormat="1">
      <c r="B352" s="138"/>
      <c r="D352" s="139" t="s">
        <v>129</v>
      </c>
      <c r="E352" s="140" t="s">
        <v>1</v>
      </c>
      <c r="F352" s="141" t="s">
        <v>401</v>
      </c>
      <c r="H352" s="142">
        <v>167.3</v>
      </c>
      <c r="L352" s="138"/>
      <c r="M352" s="143"/>
      <c r="T352" s="144"/>
      <c r="AT352" s="140" t="s">
        <v>129</v>
      </c>
      <c r="AU352" s="140" t="s">
        <v>83</v>
      </c>
      <c r="AV352" s="12" t="s">
        <v>83</v>
      </c>
      <c r="AW352" s="12" t="s">
        <v>30</v>
      </c>
      <c r="AX352" s="12" t="s">
        <v>73</v>
      </c>
      <c r="AY352" s="140" t="s">
        <v>121</v>
      </c>
    </row>
    <row r="353" spans="2:65" s="14" customFormat="1">
      <c r="B353" s="161"/>
      <c r="D353" s="139" t="s">
        <v>129</v>
      </c>
      <c r="E353" s="162" t="s">
        <v>1</v>
      </c>
      <c r="F353" s="163" t="s">
        <v>402</v>
      </c>
      <c r="H353" s="162" t="s">
        <v>1</v>
      </c>
      <c r="L353" s="161"/>
      <c r="M353" s="164"/>
      <c r="T353" s="165"/>
      <c r="AT353" s="162" t="s">
        <v>129</v>
      </c>
      <c r="AU353" s="162" t="s">
        <v>83</v>
      </c>
      <c r="AV353" s="14" t="s">
        <v>81</v>
      </c>
      <c r="AW353" s="14" t="s">
        <v>30</v>
      </c>
      <c r="AX353" s="14" t="s">
        <v>73</v>
      </c>
      <c r="AY353" s="162" t="s">
        <v>121</v>
      </c>
    </row>
    <row r="354" spans="2:65" s="12" customFormat="1">
      <c r="B354" s="138"/>
      <c r="D354" s="139" t="s">
        <v>129</v>
      </c>
      <c r="E354" s="140" t="s">
        <v>1</v>
      </c>
      <c r="F354" s="141" t="s">
        <v>403</v>
      </c>
      <c r="H354" s="142">
        <v>109.375</v>
      </c>
      <c r="L354" s="138"/>
      <c r="M354" s="143"/>
      <c r="T354" s="144"/>
      <c r="AT354" s="140" t="s">
        <v>129</v>
      </c>
      <c r="AU354" s="140" t="s">
        <v>83</v>
      </c>
      <c r="AV354" s="12" t="s">
        <v>83</v>
      </c>
      <c r="AW354" s="12" t="s">
        <v>30</v>
      </c>
      <c r="AX354" s="12" t="s">
        <v>73</v>
      </c>
      <c r="AY354" s="140" t="s">
        <v>121</v>
      </c>
    </row>
    <row r="355" spans="2:65" s="14" customFormat="1">
      <c r="B355" s="161"/>
      <c r="D355" s="139" t="s">
        <v>129</v>
      </c>
      <c r="E355" s="162" t="s">
        <v>1</v>
      </c>
      <c r="F355" s="163" t="s">
        <v>404</v>
      </c>
      <c r="H355" s="162" t="s">
        <v>1</v>
      </c>
      <c r="L355" s="161"/>
      <c r="M355" s="164"/>
      <c r="T355" s="165"/>
      <c r="AT355" s="162" t="s">
        <v>129</v>
      </c>
      <c r="AU355" s="162" t="s">
        <v>83</v>
      </c>
      <c r="AV355" s="14" t="s">
        <v>81</v>
      </c>
      <c r="AW355" s="14" t="s">
        <v>30</v>
      </c>
      <c r="AX355" s="14" t="s">
        <v>73</v>
      </c>
      <c r="AY355" s="162" t="s">
        <v>121</v>
      </c>
    </row>
    <row r="356" spans="2:65" s="12" customFormat="1">
      <c r="B356" s="138"/>
      <c r="D356" s="139" t="s">
        <v>129</v>
      </c>
      <c r="E356" s="140" t="s">
        <v>1</v>
      </c>
      <c r="F356" s="141" t="s">
        <v>405</v>
      </c>
      <c r="H356" s="142">
        <v>27.341999999999999</v>
      </c>
      <c r="L356" s="138"/>
      <c r="M356" s="143"/>
      <c r="T356" s="144"/>
      <c r="AT356" s="140" t="s">
        <v>129</v>
      </c>
      <c r="AU356" s="140" t="s">
        <v>83</v>
      </c>
      <c r="AV356" s="12" t="s">
        <v>83</v>
      </c>
      <c r="AW356" s="12" t="s">
        <v>30</v>
      </c>
      <c r="AX356" s="12" t="s">
        <v>73</v>
      </c>
      <c r="AY356" s="140" t="s">
        <v>121</v>
      </c>
    </row>
    <row r="357" spans="2:65" s="12" customFormat="1">
      <c r="B357" s="138"/>
      <c r="D357" s="139" t="s">
        <v>129</v>
      </c>
      <c r="E357" s="140" t="s">
        <v>1</v>
      </c>
      <c r="F357" s="141" t="s">
        <v>406</v>
      </c>
      <c r="H357" s="142">
        <v>10.695</v>
      </c>
      <c r="L357" s="138"/>
      <c r="M357" s="143"/>
      <c r="T357" s="144"/>
      <c r="AT357" s="140" t="s">
        <v>129</v>
      </c>
      <c r="AU357" s="140" t="s">
        <v>83</v>
      </c>
      <c r="AV357" s="12" t="s">
        <v>83</v>
      </c>
      <c r="AW357" s="12" t="s">
        <v>30</v>
      </c>
      <c r="AX357" s="12" t="s">
        <v>73</v>
      </c>
      <c r="AY357" s="140" t="s">
        <v>121</v>
      </c>
    </row>
    <row r="358" spans="2:65" s="14" customFormat="1">
      <c r="B358" s="161"/>
      <c r="D358" s="139" t="s">
        <v>129</v>
      </c>
      <c r="E358" s="162" t="s">
        <v>1</v>
      </c>
      <c r="F358" s="163" t="s">
        <v>407</v>
      </c>
      <c r="H358" s="162" t="s">
        <v>1</v>
      </c>
      <c r="L358" s="161"/>
      <c r="M358" s="164"/>
      <c r="T358" s="165"/>
      <c r="AT358" s="162" t="s">
        <v>129</v>
      </c>
      <c r="AU358" s="162" t="s">
        <v>83</v>
      </c>
      <c r="AV358" s="14" t="s">
        <v>81</v>
      </c>
      <c r="AW358" s="14" t="s">
        <v>30</v>
      </c>
      <c r="AX358" s="14" t="s">
        <v>73</v>
      </c>
      <c r="AY358" s="162" t="s">
        <v>121</v>
      </c>
    </row>
    <row r="359" spans="2:65" s="12" customFormat="1">
      <c r="B359" s="138"/>
      <c r="D359" s="139" t="s">
        <v>129</v>
      </c>
      <c r="E359" s="140" t="s">
        <v>1</v>
      </c>
      <c r="F359" s="141" t="s">
        <v>408</v>
      </c>
      <c r="H359" s="142">
        <v>0.81200000000000006</v>
      </c>
      <c r="L359" s="138"/>
      <c r="M359" s="143"/>
      <c r="T359" s="144"/>
      <c r="AT359" s="140" t="s">
        <v>129</v>
      </c>
      <c r="AU359" s="140" t="s">
        <v>83</v>
      </c>
      <c r="AV359" s="12" t="s">
        <v>83</v>
      </c>
      <c r="AW359" s="12" t="s">
        <v>30</v>
      </c>
      <c r="AX359" s="12" t="s">
        <v>73</v>
      </c>
      <c r="AY359" s="140" t="s">
        <v>121</v>
      </c>
    </row>
    <row r="360" spans="2:65" s="14" customFormat="1">
      <c r="B360" s="161"/>
      <c r="D360" s="139" t="s">
        <v>129</v>
      </c>
      <c r="E360" s="162" t="s">
        <v>1</v>
      </c>
      <c r="F360" s="163" t="s">
        <v>409</v>
      </c>
      <c r="H360" s="162" t="s">
        <v>1</v>
      </c>
      <c r="L360" s="161"/>
      <c r="M360" s="164"/>
      <c r="T360" s="165"/>
      <c r="AT360" s="162" t="s">
        <v>129</v>
      </c>
      <c r="AU360" s="162" t="s">
        <v>83</v>
      </c>
      <c r="AV360" s="14" t="s">
        <v>81</v>
      </c>
      <c r="AW360" s="14" t="s">
        <v>30</v>
      </c>
      <c r="AX360" s="14" t="s">
        <v>73</v>
      </c>
      <c r="AY360" s="162" t="s">
        <v>121</v>
      </c>
    </row>
    <row r="361" spans="2:65" s="12" customFormat="1">
      <c r="B361" s="138"/>
      <c r="D361" s="139" t="s">
        <v>129</v>
      </c>
      <c r="E361" s="140" t="s">
        <v>1</v>
      </c>
      <c r="F361" s="141" t="s">
        <v>410</v>
      </c>
      <c r="H361" s="142">
        <v>3.5</v>
      </c>
      <c r="L361" s="138"/>
      <c r="M361" s="143"/>
      <c r="T361" s="144"/>
      <c r="AT361" s="140" t="s">
        <v>129</v>
      </c>
      <c r="AU361" s="140" t="s">
        <v>83</v>
      </c>
      <c r="AV361" s="12" t="s">
        <v>83</v>
      </c>
      <c r="AW361" s="12" t="s">
        <v>30</v>
      </c>
      <c r="AX361" s="12" t="s">
        <v>73</v>
      </c>
      <c r="AY361" s="140" t="s">
        <v>121</v>
      </c>
    </row>
    <row r="362" spans="2:65" s="13" customFormat="1">
      <c r="B362" s="145"/>
      <c r="D362" s="139" t="s">
        <v>129</v>
      </c>
      <c r="E362" s="146" t="s">
        <v>1</v>
      </c>
      <c r="F362" s="147" t="s">
        <v>131</v>
      </c>
      <c r="H362" s="148">
        <v>319.024</v>
      </c>
      <c r="L362" s="145"/>
      <c r="M362" s="149"/>
      <c r="T362" s="150"/>
      <c r="AT362" s="146" t="s">
        <v>129</v>
      </c>
      <c r="AU362" s="146" t="s">
        <v>83</v>
      </c>
      <c r="AV362" s="13" t="s">
        <v>127</v>
      </c>
      <c r="AW362" s="13" t="s">
        <v>30</v>
      </c>
      <c r="AX362" s="13" t="s">
        <v>81</v>
      </c>
      <c r="AY362" s="146" t="s">
        <v>121</v>
      </c>
    </row>
    <row r="363" spans="2:65" s="1" customFormat="1" ht="24.2" customHeight="1">
      <c r="B363" s="124"/>
      <c r="C363" s="125" t="s">
        <v>411</v>
      </c>
      <c r="D363" s="125" t="s">
        <v>123</v>
      </c>
      <c r="E363" s="126" t="s">
        <v>412</v>
      </c>
      <c r="F363" s="127" t="s">
        <v>413</v>
      </c>
      <c r="G363" s="128" t="s">
        <v>158</v>
      </c>
      <c r="H363" s="129">
        <v>769.2</v>
      </c>
      <c r="I363" s="130"/>
      <c r="J363" s="130"/>
      <c r="K363" s="131"/>
      <c r="L363" s="28"/>
      <c r="M363" s="132" t="s">
        <v>1</v>
      </c>
      <c r="N363" s="133" t="s">
        <v>38</v>
      </c>
      <c r="O363" s="134">
        <v>0.189</v>
      </c>
      <c r="P363" s="134">
        <f>O363*H363</f>
        <v>145.37880000000001</v>
      </c>
      <c r="Q363" s="134">
        <v>6.4999999999999997E-4</v>
      </c>
      <c r="R363" s="134">
        <f>Q363*H363</f>
        <v>0.49997999999999998</v>
      </c>
      <c r="S363" s="134">
        <v>0</v>
      </c>
      <c r="T363" s="135">
        <f>S363*H363</f>
        <v>0</v>
      </c>
      <c r="AR363" s="136" t="s">
        <v>201</v>
      </c>
      <c r="AT363" s="136" t="s">
        <v>123</v>
      </c>
      <c r="AU363" s="136" t="s">
        <v>83</v>
      </c>
      <c r="AY363" s="16" t="s">
        <v>121</v>
      </c>
      <c r="BE363" s="137">
        <f>IF(N363="základní",J363,0)</f>
        <v>0</v>
      </c>
      <c r="BF363" s="137">
        <f>IF(N363="snížená",J363,0)</f>
        <v>0</v>
      </c>
      <c r="BG363" s="137">
        <f>IF(N363="zákl. přenesená",J363,0)</f>
        <v>0</v>
      </c>
      <c r="BH363" s="137">
        <f>IF(N363="sníž. přenesená",J363,0)</f>
        <v>0</v>
      </c>
      <c r="BI363" s="137">
        <f>IF(N363="nulová",J363,0)</f>
        <v>0</v>
      </c>
      <c r="BJ363" s="16" t="s">
        <v>81</v>
      </c>
      <c r="BK363" s="137">
        <f>ROUND(I363*H363,2)</f>
        <v>0</v>
      </c>
      <c r="BL363" s="16" t="s">
        <v>201</v>
      </c>
      <c r="BM363" s="136" t="s">
        <v>414</v>
      </c>
    </row>
    <row r="364" spans="2:65" s="12" customFormat="1">
      <c r="B364" s="138"/>
      <c r="D364" s="139" t="s">
        <v>129</v>
      </c>
      <c r="E364" s="140" t="s">
        <v>1</v>
      </c>
      <c r="F364" s="141" t="s">
        <v>391</v>
      </c>
      <c r="H364" s="142">
        <v>769.2</v>
      </c>
      <c r="L364" s="138"/>
      <c r="M364" s="143"/>
      <c r="T364" s="144"/>
      <c r="AT364" s="140" t="s">
        <v>129</v>
      </c>
      <c r="AU364" s="140" t="s">
        <v>83</v>
      </c>
      <c r="AV364" s="12" t="s">
        <v>83</v>
      </c>
      <c r="AW364" s="12" t="s">
        <v>30</v>
      </c>
      <c r="AX364" s="12" t="s">
        <v>73</v>
      </c>
      <c r="AY364" s="140" t="s">
        <v>121</v>
      </c>
    </row>
    <row r="365" spans="2:65" s="13" customFormat="1">
      <c r="B365" s="145"/>
      <c r="D365" s="139" t="s">
        <v>129</v>
      </c>
      <c r="E365" s="146" t="s">
        <v>1</v>
      </c>
      <c r="F365" s="147" t="s">
        <v>131</v>
      </c>
      <c r="H365" s="148">
        <v>769.2</v>
      </c>
      <c r="L365" s="145"/>
      <c r="M365" s="149"/>
      <c r="T365" s="150"/>
      <c r="AT365" s="146" t="s">
        <v>129</v>
      </c>
      <c r="AU365" s="146" t="s">
        <v>83</v>
      </c>
      <c r="AV365" s="13" t="s">
        <v>127</v>
      </c>
      <c r="AW365" s="13" t="s">
        <v>30</v>
      </c>
      <c r="AX365" s="13" t="s">
        <v>81</v>
      </c>
      <c r="AY365" s="146" t="s">
        <v>121</v>
      </c>
    </row>
    <row r="366" spans="2:65" s="1" customFormat="1" ht="24.2" customHeight="1">
      <c r="B366" s="124"/>
      <c r="C366" s="125" t="s">
        <v>415</v>
      </c>
      <c r="D366" s="125" t="s">
        <v>123</v>
      </c>
      <c r="E366" s="126" t="s">
        <v>416</v>
      </c>
      <c r="F366" s="127" t="s">
        <v>417</v>
      </c>
      <c r="G366" s="128" t="s">
        <v>158</v>
      </c>
      <c r="H366" s="129">
        <v>53.1</v>
      </c>
      <c r="I366" s="130"/>
      <c r="J366" s="130"/>
      <c r="K366" s="131"/>
      <c r="L366" s="28"/>
      <c r="M366" s="132" t="s">
        <v>1</v>
      </c>
      <c r="N366" s="133" t="s">
        <v>38</v>
      </c>
      <c r="O366" s="134">
        <v>0.218</v>
      </c>
      <c r="P366" s="134">
        <f>O366*H366</f>
        <v>11.575800000000001</v>
      </c>
      <c r="Q366" s="134">
        <v>7.3999999999999999E-4</v>
      </c>
      <c r="R366" s="134">
        <f>Q366*H366</f>
        <v>3.9294000000000003E-2</v>
      </c>
      <c r="S366" s="134">
        <v>0</v>
      </c>
      <c r="T366" s="135">
        <f>S366*H366</f>
        <v>0</v>
      </c>
      <c r="AR366" s="136" t="s">
        <v>201</v>
      </c>
      <c r="AT366" s="136" t="s">
        <v>123</v>
      </c>
      <c r="AU366" s="136" t="s">
        <v>83</v>
      </c>
      <c r="AY366" s="16" t="s">
        <v>121</v>
      </c>
      <c r="BE366" s="137">
        <f>IF(N366="základní",J366,0)</f>
        <v>0</v>
      </c>
      <c r="BF366" s="137">
        <f>IF(N366="snížená",J366,0)</f>
        <v>0</v>
      </c>
      <c r="BG366" s="137">
        <f>IF(N366="zákl. přenesená",J366,0)</f>
        <v>0</v>
      </c>
      <c r="BH366" s="137">
        <f>IF(N366="sníž. přenesená",J366,0)</f>
        <v>0</v>
      </c>
      <c r="BI366" s="137">
        <f>IF(N366="nulová",J366,0)</f>
        <v>0</v>
      </c>
      <c r="BJ366" s="16" t="s">
        <v>81</v>
      </c>
      <c r="BK366" s="137">
        <f>ROUND(I366*H366,2)</f>
        <v>0</v>
      </c>
      <c r="BL366" s="16" t="s">
        <v>201</v>
      </c>
      <c r="BM366" s="136" t="s">
        <v>418</v>
      </c>
    </row>
    <row r="367" spans="2:65" s="12" customFormat="1">
      <c r="B367" s="138"/>
      <c r="D367" s="139" t="s">
        <v>129</v>
      </c>
      <c r="E367" s="140" t="s">
        <v>1</v>
      </c>
      <c r="F367" s="141" t="s">
        <v>396</v>
      </c>
      <c r="H367" s="142">
        <v>53.1</v>
      </c>
      <c r="L367" s="138"/>
      <c r="M367" s="143"/>
      <c r="T367" s="144"/>
      <c r="AT367" s="140" t="s">
        <v>129</v>
      </c>
      <c r="AU367" s="140" t="s">
        <v>83</v>
      </c>
      <c r="AV367" s="12" t="s">
        <v>83</v>
      </c>
      <c r="AW367" s="12" t="s">
        <v>30</v>
      </c>
      <c r="AX367" s="12" t="s">
        <v>73</v>
      </c>
      <c r="AY367" s="140" t="s">
        <v>121</v>
      </c>
    </row>
    <row r="368" spans="2:65" s="13" customFormat="1">
      <c r="B368" s="145"/>
      <c r="D368" s="139" t="s">
        <v>129</v>
      </c>
      <c r="E368" s="146" t="s">
        <v>1</v>
      </c>
      <c r="F368" s="147" t="s">
        <v>131</v>
      </c>
      <c r="H368" s="148">
        <v>53.1</v>
      </c>
      <c r="L368" s="145"/>
      <c r="M368" s="149"/>
      <c r="T368" s="150"/>
      <c r="AT368" s="146" t="s">
        <v>129</v>
      </c>
      <c r="AU368" s="146" t="s">
        <v>83</v>
      </c>
      <c r="AV368" s="13" t="s">
        <v>127</v>
      </c>
      <c r="AW368" s="13" t="s">
        <v>30</v>
      </c>
      <c r="AX368" s="13" t="s">
        <v>81</v>
      </c>
      <c r="AY368" s="146" t="s">
        <v>121</v>
      </c>
    </row>
    <row r="369" spans="2:65" s="1" customFormat="1" ht="24.2" customHeight="1">
      <c r="B369" s="124"/>
      <c r="C369" s="125" t="s">
        <v>419</v>
      </c>
      <c r="D369" s="125" t="s">
        <v>123</v>
      </c>
      <c r="E369" s="126" t="s">
        <v>420</v>
      </c>
      <c r="F369" s="127" t="s">
        <v>421</v>
      </c>
      <c r="G369" s="128" t="s">
        <v>158</v>
      </c>
      <c r="H369" s="129">
        <v>319.024</v>
      </c>
      <c r="I369" s="130"/>
      <c r="J369" s="130"/>
      <c r="K369" s="131"/>
      <c r="L369" s="28"/>
      <c r="M369" s="132" t="s">
        <v>1</v>
      </c>
      <c r="N369" s="133" t="s">
        <v>38</v>
      </c>
      <c r="O369" s="134">
        <v>0.24</v>
      </c>
      <c r="P369" s="134">
        <f>O369*H369</f>
        <v>76.565759999999997</v>
      </c>
      <c r="Q369" s="134">
        <v>8.1999999999999998E-4</v>
      </c>
      <c r="R369" s="134">
        <f>Q369*H369</f>
        <v>0.26159968</v>
      </c>
      <c r="S369" s="134">
        <v>0</v>
      </c>
      <c r="T369" s="135">
        <f>S369*H369</f>
        <v>0</v>
      </c>
      <c r="AR369" s="136" t="s">
        <v>201</v>
      </c>
      <c r="AT369" s="136" t="s">
        <v>123</v>
      </c>
      <c r="AU369" s="136" t="s">
        <v>83</v>
      </c>
      <c r="AY369" s="16" t="s">
        <v>121</v>
      </c>
      <c r="BE369" s="137">
        <f>IF(N369="základní",J369,0)</f>
        <v>0</v>
      </c>
      <c r="BF369" s="137">
        <f>IF(N369="snížená",J369,0)</f>
        <v>0</v>
      </c>
      <c r="BG369" s="137">
        <f>IF(N369="zákl. přenesená",J369,0)</f>
        <v>0</v>
      </c>
      <c r="BH369" s="137">
        <f>IF(N369="sníž. přenesená",J369,0)</f>
        <v>0</v>
      </c>
      <c r="BI369" s="137">
        <f>IF(N369="nulová",J369,0)</f>
        <v>0</v>
      </c>
      <c r="BJ369" s="16" t="s">
        <v>81</v>
      </c>
      <c r="BK369" s="137">
        <f>ROUND(I369*H369,2)</f>
        <v>0</v>
      </c>
      <c r="BL369" s="16" t="s">
        <v>201</v>
      </c>
      <c r="BM369" s="136" t="s">
        <v>422</v>
      </c>
    </row>
    <row r="370" spans="2:65" s="12" customFormat="1">
      <c r="B370" s="138"/>
      <c r="D370" s="139" t="s">
        <v>129</v>
      </c>
      <c r="E370" s="140" t="s">
        <v>1</v>
      </c>
      <c r="F370" s="141" t="s">
        <v>401</v>
      </c>
      <c r="H370" s="142">
        <v>167.3</v>
      </c>
      <c r="L370" s="138"/>
      <c r="M370" s="143"/>
      <c r="T370" s="144"/>
      <c r="AT370" s="140" t="s">
        <v>129</v>
      </c>
      <c r="AU370" s="140" t="s">
        <v>83</v>
      </c>
      <c r="AV370" s="12" t="s">
        <v>83</v>
      </c>
      <c r="AW370" s="12" t="s">
        <v>30</v>
      </c>
      <c r="AX370" s="12" t="s">
        <v>73</v>
      </c>
      <c r="AY370" s="140" t="s">
        <v>121</v>
      </c>
    </row>
    <row r="371" spans="2:65" s="14" customFormat="1">
      <c r="B371" s="161"/>
      <c r="D371" s="139" t="s">
        <v>129</v>
      </c>
      <c r="E371" s="162" t="s">
        <v>1</v>
      </c>
      <c r="F371" s="163" t="s">
        <v>402</v>
      </c>
      <c r="H371" s="162" t="s">
        <v>1</v>
      </c>
      <c r="L371" s="161"/>
      <c r="M371" s="164"/>
      <c r="T371" s="165"/>
      <c r="AT371" s="162" t="s">
        <v>129</v>
      </c>
      <c r="AU371" s="162" t="s">
        <v>83</v>
      </c>
      <c r="AV371" s="14" t="s">
        <v>81</v>
      </c>
      <c r="AW371" s="14" t="s">
        <v>30</v>
      </c>
      <c r="AX371" s="14" t="s">
        <v>73</v>
      </c>
      <c r="AY371" s="162" t="s">
        <v>121</v>
      </c>
    </row>
    <row r="372" spans="2:65" s="12" customFormat="1">
      <c r="B372" s="138"/>
      <c r="D372" s="139" t="s">
        <v>129</v>
      </c>
      <c r="E372" s="140" t="s">
        <v>1</v>
      </c>
      <c r="F372" s="141" t="s">
        <v>403</v>
      </c>
      <c r="H372" s="142">
        <v>109.375</v>
      </c>
      <c r="L372" s="138"/>
      <c r="M372" s="143"/>
      <c r="T372" s="144"/>
      <c r="AT372" s="140" t="s">
        <v>129</v>
      </c>
      <c r="AU372" s="140" t="s">
        <v>83</v>
      </c>
      <c r="AV372" s="12" t="s">
        <v>83</v>
      </c>
      <c r="AW372" s="12" t="s">
        <v>30</v>
      </c>
      <c r="AX372" s="12" t="s">
        <v>73</v>
      </c>
      <c r="AY372" s="140" t="s">
        <v>121</v>
      </c>
    </row>
    <row r="373" spans="2:65" s="14" customFormat="1">
      <c r="B373" s="161"/>
      <c r="D373" s="139" t="s">
        <v>129</v>
      </c>
      <c r="E373" s="162" t="s">
        <v>1</v>
      </c>
      <c r="F373" s="163" t="s">
        <v>404</v>
      </c>
      <c r="H373" s="162" t="s">
        <v>1</v>
      </c>
      <c r="L373" s="161"/>
      <c r="M373" s="164"/>
      <c r="T373" s="165"/>
      <c r="AT373" s="162" t="s">
        <v>129</v>
      </c>
      <c r="AU373" s="162" t="s">
        <v>83</v>
      </c>
      <c r="AV373" s="14" t="s">
        <v>81</v>
      </c>
      <c r="AW373" s="14" t="s">
        <v>30</v>
      </c>
      <c r="AX373" s="14" t="s">
        <v>73</v>
      </c>
      <c r="AY373" s="162" t="s">
        <v>121</v>
      </c>
    </row>
    <row r="374" spans="2:65" s="12" customFormat="1">
      <c r="B374" s="138"/>
      <c r="D374" s="139" t="s">
        <v>129</v>
      </c>
      <c r="E374" s="140" t="s">
        <v>1</v>
      </c>
      <c r="F374" s="141" t="s">
        <v>405</v>
      </c>
      <c r="H374" s="142">
        <v>27.341999999999999</v>
      </c>
      <c r="L374" s="138"/>
      <c r="M374" s="143"/>
      <c r="T374" s="144"/>
      <c r="AT374" s="140" t="s">
        <v>129</v>
      </c>
      <c r="AU374" s="140" t="s">
        <v>83</v>
      </c>
      <c r="AV374" s="12" t="s">
        <v>83</v>
      </c>
      <c r="AW374" s="12" t="s">
        <v>30</v>
      </c>
      <c r="AX374" s="12" t="s">
        <v>73</v>
      </c>
      <c r="AY374" s="140" t="s">
        <v>121</v>
      </c>
    </row>
    <row r="375" spans="2:65" s="12" customFormat="1">
      <c r="B375" s="138"/>
      <c r="D375" s="139" t="s">
        <v>129</v>
      </c>
      <c r="E375" s="140" t="s">
        <v>1</v>
      </c>
      <c r="F375" s="141" t="s">
        <v>406</v>
      </c>
      <c r="H375" s="142">
        <v>10.695</v>
      </c>
      <c r="L375" s="138"/>
      <c r="M375" s="143"/>
      <c r="T375" s="144"/>
      <c r="AT375" s="140" t="s">
        <v>129</v>
      </c>
      <c r="AU375" s="140" t="s">
        <v>83</v>
      </c>
      <c r="AV375" s="12" t="s">
        <v>83</v>
      </c>
      <c r="AW375" s="12" t="s">
        <v>30</v>
      </c>
      <c r="AX375" s="12" t="s">
        <v>73</v>
      </c>
      <c r="AY375" s="140" t="s">
        <v>121</v>
      </c>
    </row>
    <row r="376" spans="2:65" s="14" customFormat="1">
      <c r="B376" s="161"/>
      <c r="D376" s="139" t="s">
        <v>129</v>
      </c>
      <c r="E376" s="162" t="s">
        <v>1</v>
      </c>
      <c r="F376" s="163" t="s">
        <v>407</v>
      </c>
      <c r="H376" s="162" t="s">
        <v>1</v>
      </c>
      <c r="L376" s="161"/>
      <c r="M376" s="164"/>
      <c r="T376" s="165"/>
      <c r="AT376" s="162" t="s">
        <v>129</v>
      </c>
      <c r="AU376" s="162" t="s">
        <v>83</v>
      </c>
      <c r="AV376" s="14" t="s">
        <v>81</v>
      </c>
      <c r="AW376" s="14" t="s">
        <v>30</v>
      </c>
      <c r="AX376" s="14" t="s">
        <v>73</v>
      </c>
      <c r="AY376" s="162" t="s">
        <v>121</v>
      </c>
    </row>
    <row r="377" spans="2:65" s="12" customFormat="1">
      <c r="B377" s="138"/>
      <c r="D377" s="139" t="s">
        <v>129</v>
      </c>
      <c r="E377" s="140" t="s">
        <v>1</v>
      </c>
      <c r="F377" s="141" t="s">
        <v>408</v>
      </c>
      <c r="H377" s="142">
        <v>0.81200000000000006</v>
      </c>
      <c r="L377" s="138"/>
      <c r="M377" s="143"/>
      <c r="T377" s="144"/>
      <c r="AT377" s="140" t="s">
        <v>129</v>
      </c>
      <c r="AU377" s="140" t="s">
        <v>83</v>
      </c>
      <c r="AV377" s="12" t="s">
        <v>83</v>
      </c>
      <c r="AW377" s="12" t="s">
        <v>30</v>
      </c>
      <c r="AX377" s="12" t="s">
        <v>73</v>
      </c>
      <c r="AY377" s="140" t="s">
        <v>121</v>
      </c>
    </row>
    <row r="378" spans="2:65" s="14" customFormat="1">
      <c r="B378" s="161"/>
      <c r="D378" s="139" t="s">
        <v>129</v>
      </c>
      <c r="E378" s="162" t="s">
        <v>1</v>
      </c>
      <c r="F378" s="163" t="s">
        <v>409</v>
      </c>
      <c r="H378" s="162" t="s">
        <v>1</v>
      </c>
      <c r="L378" s="161"/>
      <c r="M378" s="164"/>
      <c r="T378" s="165"/>
      <c r="AT378" s="162" t="s">
        <v>129</v>
      </c>
      <c r="AU378" s="162" t="s">
        <v>83</v>
      </c>
      <c r="AV378" s="14" t="s">
        <v>81</v>
      </c>
      <c r="AW378" s="14" t="s">
        <v>30</v>
      </c>
      <c r="AX378" s="14" t="s">
        <v>73</v>
      </c>
      <c r="AY378" s="162" t="s">
        <v>121</v>
      </c>
    </row>
    <row r="379" spans="2:65" s="12" customFormat="1">
      <c r="B379" s="138"/>
      <c r="D379" s="139" t="s">
        <v>129</v>
      </c>
      <c r="E379" s="140" t="s">
        <v>1</v>
      </c>
      <c r="F379" s="141" t="s">
        <v>410</v>
      </c>
      <c r="H379" s="142">
        <v>3.5</v>
      </c>
      <c r="L379" s="138"/>
      <c r="M379" s="143"/>
      <c r="T379" s="144"/>
      <c r="AT379" s="140" t="s">
        <v>129</v>
      </c>
      <c r="AU379" s="140" t="s">
        <v>83</v>
      </c>
      <c r="AV379" s="12" t="s">
        <v>83</v>
      </c>
      <c r="AW379" s="12" t="s">
        <v>30</v>
      </c>
      <c r="AX379" s="12" t="s">
        <v>73</v>
      </c>
      <c r="AY379" s="140" t="s">
        <v>121</v>
      </c>
    </row>
    <row r="380" spans="2:65" s="13" customFormat="1">
      <c r="B380" s="145"/>
      <c r="D380" s="139" t="s">
        <v>129</v>
      </c>
      <c r="E380" s="146" t="s">
        <v>1</v>
      </c>
      <c r="F380" s="147" t="s">
        <v>131</v>
      </c>
      <c r="H380" s="148">
        <v>319.024</v>
      </c>
      <c r="L380" s="145"/>
      <c r="M380" s="149"/>
      <c r="T380" s="150"/>
      <c r="AT380" s="146" t="s">
        <v>129</v>
      </c>
      <c r="AU380" s="146" t="s">
        <v>83</v>
      </c>
      <c r="AV380" s="13" t="s">
        <v>127</v>
      </c>
      <c r="AW380" s="13" t="s">
        <v>30</v>
      </c>
      <c r="AX380" s="13" t="s">
        <v>81</v>
      </c>
      <c r="AY380" s="146" t="s">
        <v>121</v>
      </c>
    </row>
    <row r="381" spans="2:65" s="11" customFormat="1" ht="25.9" customHeight="1">
      <c r="B381" s="113"/>
      <c r="D381" s="114" t="s">
        <v>72</v>
      </c>
      <c r="E381" s="115" t="s">
        <v>423</v>
      </c>
      <c r="F381" s="115" t="s">
        <v>424</v>
      </c>
      <c r="J381" s="116"/>
      <c r="L381" s="113"/>
      <c r="M381" s="117"/>
      <c r="P381" s="118">
        <f>P382+P384+P386+P388</f>
        <v>0</v>
      </c>
      <c r="R381" s="118">
        <f>R382+R384+R386+R388</f>
        <v>0</v>
      </c>
      <c r="T381" s="119">
        <f>T382+T384+T386+T388</f>
        <v>0</v>
      </c>
      <c r="AR381" s="114" t="s">
        <v>143</v>
      </c>
      <c r="AT381" s="120" t="s">
        <v>72</v>
      </c>
      <c r="AU381" s="120" t="s">
        <v>73</v>
      </c>
      <c r="AY381" s="114" t="s">
        <v>121</v>
      </c>
      <c r="BK381" s="121">
        <f>BK382+BK384+BK386+BK388</f>
        <v>0</v>
      </c>
    </row>
    <row r="382" spans="2:65" s="11" customFormat="1" ht="22.9" customHeight="1">
      <c r="B382" s="113"/>
      <c r="D382" s="114" t="s">
        <v>72</v>
      </c>
      <c r="E382" s="122" t="s">
        <v>425</v>
      </c>
      <c r="F382" s="122" t="s">
        <v>426</v>
      </c>
      <c r="J382" s="123"/>
      <c r="L382" s="113"/>
      <c r="M382" s="117"/>
      <c r="P382" s="118">
        <f>P383</f>
        <v>0</v>
      </c>
      <c r="R382" s="118">
        <f>R383</f>
        <v>0</v>
      </c>
      <c r="T382" s="119">
        <f>T383</f>
        <v>0</v>
      </c>
      <c r="AR382" s="114" t="s">
        <v>143</v>
      </c>
      <c r="AT382" s="120" t="s">
        <v>72</v>
      </c>
      <c r="AU382" s="120" t="s">
        <v>81</v>
      </c>
      <c r="AY382" s="114" t="s">
        <v>121</v>
      </c>
      <c r="BK382" s="121">
        <f>BK383</f>
        <v>0</v>
      </c>
    </row>
    <row r="383" spans="2:65" s="1" customFormat="1" ht="16.5" customHeight="1">
      <c r="B383" s="124"/>
      <c r="C383" s="125" t="s">
        <v>427</v>
      </c>
      <c r="D383" s="125" t="s">
        <v>123</v>
      </c>
      <c r="E383" s="126" t="s">
        <v>428</v>
      </c>
      <c r="F383" s="127" t="s">
        <v>426</v>
      </c>
      <c r="G383" s="128" t="s">
        <v>317</v>
      </c>
      <c r="H383" s="129">
        <v>1</v>
      </c>
      <c r="I383" s="130"/>
      <c r="J383" s="130"/>
      <c r="K383" s="131"/>
      <c r="L383" s="28"/>
      <c r="M383" s="132" t="s">
        <v>1</v>
      </c>
      <c r="N383" s="133" t="s">
        <v>38</v>
      </c>
      <c r="O383" s="134">
        <v>0</v>
      </c>
      <c r="P383" s="134">
        <f>O383*H383</f>
        <v>0</v>
      </c>
      <c r="Q383" s="134">
        <v>0</v>
      </c>
      <c r="R383" s="134">
        <f>Q383*H383</f>
        <v>0</v>
      </c>
      <c r="S383" s="134">
        <v>0</v>
      </c>
      <c r="T383" s="135">
        <f>S383*H383</f>
        <v>0</v>
      </c>
      <c r="AR383" s="136" t="s">
        <v>429</v>
      </c>
      <c r="AT383" s="136" t="s">
        <v>123</v>
      </c>
      <c r="AU383" s="136" t="s">
        <v>83</v>
      </c>
      <c r="AY383" s="16" t="s">
        <v>121</v>
      </c>
      <c r="BE383" s="137">
        <f>IF(N383="základní",J383,0)</f>
        <v>0</v>
      </c>
      <c r="BF383" s="137">
        <f>IF(N383="snížená",J383,0)</f>
        <v>0</v>
      </c>
      <c r="BG383" s="137">
        <f>IF(N383="zákl. přenesená",J383,0)</f>
        <v>0</v>
      </c>
      <c r="BH383" s="137">
        <f>IF(N383="sníž. přenesená",J383,0)</f>
        <v>0</v>
      </c>
      <c r="BI383" s="137">
        <f>IF(N383="nulová",J383,0)</f>
        <v>0</v>
      </c>
      <c r="BJ383" s="16" t="s">
        <v>81</v>
      </c>
      <c r="BK383" s="137">
        <f>ROUND(I383*H383,2)</f>
        <v>0</v>
      </c>
      <c r="BL383" s="16" t="s">
        <v>429</v>
      </c>
      <c r="BM383" s="136" t="s">
        <v>430</v>
      </c>
    </row>
    <row r="384" spans="2:65" s="11" customFormat="1" ht="22.9" customHeight="1">
      <c r="B384" s="113"/>
      <c r="D384" s="114" t="s">
        <v>72</v>
      </c>
      <c r="E384" s="122" t="s">
        <v>431</v>
      </c>
      <c r="F384" s="122" t="s">
        <v>432</v>
      </c>
      <c r="J384" s="123"/>
      <c r="L384" s="113"/>
      <c r="M384" s="117"/>
      <c r="P384" s="118">
        <f>P385</f>
        <v>0</v>
      </c>
      <c r="R384" s="118">
        <f>R385</f>
        <v>0</v>
      </c>
      <c r="T384" s="119">
        <f>T385</f>
        <v>0</v>
      </c>
      <c r="AR384" s="114" t="s">
        <v>143</v>
      </c>
      <c r="AT384" s="120" t="s">
        <v>72</v>
      </c>
      <c r="AU384" s="120" t="s">
        <v>81</v>
      </c>
      <c r="AY384" s="114" t="s">
        <v>121</v>
      </c>
      <c r="BK384" s="121">
        <f>BK385</f>
        <v>0</v>
      </c>
    </row>
    <row r="385" spans="2:65" s="1" customFormat="1" ht="16.5" customHeight="1">
      <c r="B385" s="124"/>
      <c r="C385" s="125" t="s">
        <v>433</v>
      </c>
      <c r="D385" s="125" t="s">
        <v>123</v>
      </c>
      <c r="E385" s="126" t="s">
        <v>434</v>
      </c>
      <c r="F385" s="127" t="s">
        <v>435</v>
      </c>
      <c r="G385" s="128" t="s">
        <v>317</v>
      </c>
      <c r="H385" s="129">
        <v>1</v>
      </c>
      <c r="I385" s="130"/>
      <c r="J385" s="130"/>
      <c r="K385" s="131"/>
      <c r="L385" s="28"/>
      <c r="M385" s="132" t="s">
        <v>1</v>
      </c>
      <c r="N385" s="133" t="s">
        <v>38</v>
      </c>
      <c r="O385" s="134">
        <v>0</v>
      </c>
      <c r="P385" s="134">
        <f>O385*H385</f>
        <v>0</v>
      </c>
      <c r="Q385" s="134">
        <v>0</v>
      </c>
      <c r="R385" s="134">
        <f>Q385*H385</f>
        <v>0</v>
      </c>
      <c r="S385" s="134">
        <v>0</v>
      </c>
      <c r="T385" s="135">
        <f>S385*H385</f>
        <v>0</v>
      </c>
      <c r="AR385" s="136" t="s">
        <v>429</v>
      </c>
      <c r="AT385" s="136" t="s">
        <v>123</v>
      </c>
      <c r="AU385" s="136" t="s">
        <v>83</v>
      </c>
      <c r="AY385" s="16" t="s">
        <v>121</v>
      </c>
      <c r="BE385" s="137">
        <f>IF(N385="základní",J385,0)</f>
        <v>0</v>
      </c>
      <c r="BF385" s="137">
        <f>IF(N385="snížená",J385,0)</f>
        <v>0</v>
      </c>
      <c r="BG385" s="137">
        <f>IF(N385="zákl. přenesená",J385,0)</f>
        <v>0</v>
      </c>
      <c r="BH385" s="137">
        <f>IF(N385="sníž. přenesená",J385,0)</f>
        <v>0</v>
      </c>
      <c r="BI385" s="137">
        <f>IF(N385="nulová",J385,0)</f>
        <v>0</v>
      </c>
      <c r="BJ385" s="16" t="s">
        <v>81</v>
      </c>
      <c r="BK385" s="137">
        <f>ROUND(I385*H385,2)</f>
        <v>0</v>
      </c>
      <c r="BL385" s="16" t="s">
        <v>429</v>
      </c>
      <c r="BM385" s="136" t="s">
        <v>436</v>
      </c>
    </row>
    <row r="386" spans="2:65" s="11" customFormat="1" ht="22.9" customHeight="1">
      <c r="B386" s="113"/>
      <c r="D386" s="114" t="s">
        <v>72</v>
      </c>
      <c r="E386" s="122" t="s">
        <v>437</v>
      </c>
      <c r="F386" s="122" t="s">
        <v>448</v>
      </c>
      <c r="J386" s="123"/>
      <c r="L386" s="113"/>
      <c r="M386" s="117"/>
      <c r="P386" s="118">
        <f>P387</f>
        <v>0</v>
      </c>
      <c r="R386" s="118">
        <f>R387</f>
        <v>0</v>
      </c>
      <c r="T386" s="119">
        <f>T387</f>
        <v>0</v>
      </c>
      <c r="AR386" s="114" t="s">
        <v>143</v>
      </c>
      <c r="AT386" s="120" t="s">
        <v>72</v>
      </c>
      <c r="AU386" s="120" t="s">
        <v>81</v>
      </c>
      <c r="AY386" s="114" t="s">
        <v>121</v>
      </c>
      <c r="BK386" s="121">
        <f>BK387</f>
        <v>0</v>
      </c>
    </row>
    <row r="387" spans="2:65" s="1" customFormat="1" ht="33" customHeight="1">
      <c r="B387" s="124"/>
      <c r="C387" s="125" t="s">
        <v>438</v>
      </c>
      <c r="D387" s="125" t="s">
        <v>123</v>
      </c>
      <c r="E387" s="126" t="s">
        <v>439</v>
      </c>
      <c r="F387" s="127" t="s">
        <v>449</v>
      </c>
      <c r="G387" s="128" t="s">
        <v>317</v>
      </c>
      <c r="H387" s="129">
        <v>1</v>
      </c>
      <c r="I387" s="130"/>
      <c r="J387" s="130"/>
      <c r="K387" s="131"/>
      <c r="L387" s="28"/>
      <c r="M387" s="132" t="s">
        <v>1</v>
      </c>
      <c r="N387" s="133" t="s">
        <v>38</v>
      </c>
      <c r="O387" s="134">
        <v>0</v>
      </c>
      <c r="P387" s="134">
        <f>O387*H387</f>
        <v>0</v>
      </c>
      <c r="Q387" s="134">
        <v>0</v>
      </c>
      <c r="R387" s="134">
        <f>Q387*H387</f>
        <v>0</v>
      </c>
      <c r="S387" s="134">
        <v>0</v>
      </c>
      <c r="T387" s="135">
        <f>S387*H387</f>
        <v>0</v>
      </c>
      <c r="AR387" s="136" t="s">
        <v>429</v>
      </c>
      <c r="AT387" s="136" t="s">
        <v>123</v>
      </c>
      <c r="AU387" s="136" t="s">
        <v>83</v>
      </c>
      <c r="AY387" s="16" t="s">
        <v>121</v>
      </c>
      <c r="BE387" s="137">
        <f>IF(N387="základní",J387,0)</f>
        <v>0</v>
      </c>
      <c r="BF387" s="137">
        <f>IF(N387="snížená",J387,0)</f>
        <v>0</v>
      </c>
      <c r="BG387" s="137">
        <f>IF(N387="zákl. přenesená",J387,0)</f>
        <v>0</v>
      </c>
      <c r="BH387" s="137">
        <f>IF(N387="sníž. přenesená",J387,0)</f>
        <v>0</v>
      </c>
      <c r="BI387" s="137">
        <f>IF(N387="nulová",J387,0)</f>
        <v>0</v>
      </c>
      <c r="BJ387" s="16" t="s">
        <v>81</v>
      </c>
      <c r="BK387" s="137">
        <f>ROUND(I387*H387,2)</f>
        <v>0</v>
      </c>
      <c r="BL387" s="16" t="s">
        <v>429</v>
      </c>
      <c r="BM387" s="136" t="s">
        <v>440</v>
      </c>
    </row>
    <row r="388" spans="2:65" s="11" customFormat="1" ht="22.9" customHeight="1">
      <c r="B388" s="113"/>
      <c r="D388" s="114" t="s">
        <v>72</v>
      </c>
      <c r="E388" s="122" t="s">
        <v>441</v>
      </c>
      <c r="F388" s="122" t="s">
        <v>442</v>
      </c>
      <c r="J388" s="123"/>
      <c r="L388" s="113"/>
      <c r="M388" s="117"/>
      <c r="P388" s="118">
        <f>P389</f>
        <v>0</v>
      </c>
      <c r="R388" s="118">
        <f>R389</f>
        <v>0</v>
      </c>
      <c r="T388" s="119">
        <f>T389</f>
        <v>0</v>
      </c>
      <c r="AR388" s="114" t="s">
        <v>143</v>
      </c>
      <c r="AT388" s="120" t="s">
        <v>72</v>
      </c>
      <c r="AU388" s="120" t="s">
        <v>81</v>
      </c>
      <c r="AY388" s="114" t="s">
        <v>121</v>
      </c>
      <c r="BK388" s="121">
        <f>BK389</f>
        <v>0</v>
      </c>
    </row>
    <row r="389" spans="2:65" s="1" customFormat="1" ht="16.5" customHeight="1">
      <c r="B389" s="124"/>
      <c r="C389" s="125" t="s">
        <v>443</v>
      </c>
      <c r="D389" s="125" t="s">
        <v>123</v>
      </c>
      <c r="E389" s="126" t="s">
        <v>444</v>
      </c>
      <c r="F389" s="127" t="s">
        <v>445</v>
      </c>
      <c r="G389" s="128" t="s">
        <v>317</v>
      </c>
      <c r="H389" s="129">
        <v>1</v>
      </c>
      <c r="I389" s="130"/>
      <c r="J389" s="130"/>
      <c r="K389" s="131"/>
      <c r="L389" s="28"/>
      <c r="M389" s="166" t="s">
        <v>1</v>
      </c>
      <c r="N389" s="167" t="s">
        <v>38</v>
      </c>
      <c r="O389" s="168">
        <v>0</v>
      </c>
      <c r="P389" s="168">
        <f>O389*H389</f>
        <v>0</v>
      </c>
      <c r="Q389" s="168">
        <v>0</v>
      </c>
      <c r="R389" s="168">
        <f>Q389*H389</f>
        <v>0</v>
      </c>
      <c r="S389" s="168">
        <v>0</v>
      </c>
      <c r="T389" s="169">
        <f>S389*H389</f>
        <v>0</v>
      </c>
      <c r="AR389" s="136" t="s">
        <v>429</v>
      </c>
      <c r="AT389" s="136" t="s">
        <v>123</v>
      </c>
      <c r="AU389" s="136" t="s">
        <v>83</v>
      </c>
      <c r="AY389" s="16" t="s">
        <v>121</v>
      </c>
      <c r="BE389" s="137">
        <f>IF(N389="základní",J389,0)</f>
        <v>0</v>
      </c>
      <c r="BF389" s="137">
        <f>IF(N389="snížená",J389,0)</f>
        <v>0</v>
      </c>
      <c r="BG389" s="137">
        <f>IF(N389="zákl. přenesená",J389,0)</f>
        <v>0</v>
      </c>
      <c r="BH389" s="137">
        <f>IF(N389="sníž. přenesená",J389,0)</f>
        <v>0</v>
      </c>
      <c r="BI389" s="137">
        <f>IF(N389="nulová",J389,0)</f>
        <v>0</v>
      </c>
      <c r="BJ389" s="16" t="s">
        <v>81</v>
      </c>
      <c r="BK389" s="137">
        <f>ROUND(I389*H389,2)</f>
        <v>0</v>
      </c>
      <c r="BL389" s="16" t="s">
        <v>429</v>
      </c>
      <c r="BM389" s="136" t="s">
        <v>446</v>
      </c>
    </row>
    <row r="390" spans="2:65" s="1" customFormat="1" ht="6.95" customHeight="1">
      <c r="B390" s="40"/>
      <c r="C390" s="41"/>
      <c r="D390" s="41"/>
      <c r="E390" s="41"/>
      <c r="F390" s="41"/>
      <c r="G390" s="41"/>
      <c r="H390" s="41"/>
      <c r="I390" s="41"/>
      <c r="J390" s="41"/>
      <c r="K390" s="41"/>
      <c r="L390" s="28"/>
    </row>
  </sheetData>
  <autoFilter ref="C130:K389" xr:uid="{00000000-0009-0000-0000-000001000000}"/>
  <mergeCells count="9">
    <mergeCell ref="E87:H87"/>
    <mergeCell ref="E121:H121"/>
    <mergeCell ref="E123:H12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SO 01 - Oprava fasády</vt:lpstr>
      <vt:lpstr>'Rekapitulace stavby'!Názvy_tisku</vt:lpstr>
      <vt:lpstr>'SO 01 - Oprava fasády'!Názvy_tisku</vt:lpstr>
      <vt:lpstr>'Rekapitulace stavby'!Oblast_tisku</vt:lpstr>
      <vt:lpstr>'SO 01 - Oprava fasády'!Oblast_tisku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DESKTOP-EU24M90\admin</dc:creator>
  <cp:lastModifiedBy>Jan Jiskra</cp:lastModifiedBy>
  <dcterms:created xsi:type="dcterms:W3CDTF">2023-03-20T11:27:20Z</dcterms:created>
  <dcterms:modified xsi:type="dcterms:W3CDTF">2024-09-04T07:58:42Z</dcterms:modified>
</cp:coreProperties>
</file>